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9" activeTab="12"/>
  </bookViews>
  <sheets>
    <sheet name="2016年一般公共预算收支决算表" sheetId="1" r:id="rId1"/>
    <sheet name="2016年一般公共预算转移性收支决算表" sheetId="2" r:id="rId2"/>
    <sheet name="2016年一般公共预算收入决算表" sheetId="3" r:id="rId3"/>
    <sheet name="2016年一般公共预算支出决算表（按功能分类）" sheetId="15" r:id="rId4"/>
    <sheet name="2015年一般公共预算支出决算表（按经济分类）" sheetId="5" r:id="rId5"/>
    <sheet name="2016年政府性基金收支决算表" sheetId="6" r:id="rId6"/>
    <sheet name="2016年政府性基金收入决算表" sheetId="7" r:id="rId7"/>
    <sheet name="2016年政府性基金支出决算表" sheetId="8" r:id="rId8"/>
    <sheet name="2016年社会保险基金收入决算表" sheetId="9" r:id="rId9"/>
    <sheet name="2016年社会保险基金支出决算表" sheetId="10" r:id="rId10"/>
    <sheet name="2016年社会保险基金结余决算表" sheetId="11" r:id="rId11"/>
    <sheet name="2016年国有资本经营预算收支决算表" sheetId="12" r:id="rId12"/>
    <sheet name="2016年政府性债务情况表" sheetId="13" r:id="rId13"/>
    <sheet name="2016年“三公”经费决算表" sheetId="14" r:id="rId14"/>
  </sheets>
  <externalReferences>
    <externalReference r:id="rId15"/>
    <externalReference r:id="rId16"/>
  </externalReferences>
  <definedNames>
    <definedName name="_xlnm.Print_Titles" localSheetId="3">'2016年一般公共预算支出决算表（按功能分类）'!$1:$4</definedName>
    <definedName name="_xlnm.Print_Area" localSheetId="0">'2016年一般公共预算收支决算表'!$A$1:$H$42</definedName>
    <definedName name="_xlnm.Print_Area" localSheetId="4">'2015年一般公共预算支出决算表（按经济分类）'!$A$1:$D$13</definedName>
  </definedNames>
  <calcPr calcId="144525"/>
</workbook>
</file>

<file path=xl/sharedStrings.xml><?xml version="1.0" encoding="utf-8"?>
<sst xmlns="http://schemas.openxmlformats.org/spreadsheetml/2006/main" count="1443" uniqueCount="1289">
  <si>
    <t>附表一</t>
  </si>
  <si>
    <t>2016年度佛冈县一般公共预算收支决算表</t>
  </si>
  <si>
    <t>单位:万元</t>
  </si>
  <si>
    <t>预算科目</t>
  </si>
  <si>
    <t>年初预算数</t>
  </si>
  <si>
    <t>调整预算数</t>
  </si>
  <si>
    <t>决算数</t>
  </si>
  <si>
    <t>一、税收收入</t>
  </si>
  <si>
    <t>一、一般公共服务支出</t>
  </si>
  <si>
    <t>　　增值税</t>
  </si>
  <si>
    <t>二、外交支出</t>
  </si>
  <si>
    <t xml:space="preserve">      其中:改征增值税</t>
  </si>
  <si>
    <t>三、国防支出</t>
  </si>
  <si>
    <t>　　营业税</t>
  </si>
  <si>
    <t>四、公共安全支出</t>
  </si>
  <si>
    <t>　　企业所得税</t>
  </si>
  <si>
    <t>五、教育支出</t>
  </si>
  <si>
    <t>　　个人所得税</t>
  </si>
  <si>
    <t>六、科学技术支出</t>
  </si>
  <si>
    <t>　　资源税</t>
  </si>
  <si>
    <t>七、文化体育与传媒支出</t>
  </si>
  <si>
    <t>　　城市维护建设税</t>
  </si>
  <si>
    <t>八、社会保障和就业支出</t>
  </si>
  <si>
    <t>　　房产税</t>
  </si>
  <si>
    <t>九、医疗卫生与计划生育支出</t>
  </si>
  <si>
    <t>　　印花税</t>
  </si>
  <si>
    <t>十、节能环保支出</t>
  </si>
  <si>
    <t>　　城镇土地使用税</t>
  </si>
  <si>
    <t>十一、城乡社区支出</t>
  </si>
  <si>
    <t>　　土地增值税</t>
  </si>
  <si>
    <t>十二、农林水支出</t>
  </si>
  <si>
    <t>　　车船税</t>
  </si>
  <si>
    <t>十三、交通运输支出</t>
  </si>
  <si>
    <t>　　耕地占用税</t>
  </si>
  <si>
    <t>十四、资源勘探信息等支出</t>
  </si>
  <si>
    <t>　　契税</t>
  </si>
  <si>
    <t>十五、商业服务业等支出</t>
  </si>
  <si>
    <t>　　其他税收收入</t>
  </si>
  <si>
    <t>十六、金融支出</t>
  </si>
  <si>
    <t>十七、援助其他地区支出</t>
  </si>
  <si>
    <t>二、非税收入</t>
  </si>
  <si>
    <t>十八、国土海洋气象等支出</t>
  </si>
  <si>
    <t>　　专项收入</t>
  </si>
  <si>
    <t>十九、住房保障支出</t>
  </si>
  <si>
    <t>　　行政事业性收费收入</t>
  </si>
  <si>
    <t>二十、粮油物资储备支出</t>
  </si>
  <si>
    <t>　　罚没收入</t>
  </si>
  <si>
    <t>二十一、预备费</t>
  </si>
  <si>
    <t>　　国有资本经营收入</t>
  </si>
  <si>
    <t>二十二、其他支出</t>
  </si>
  <si>
    <t xml:space="preserve">    捐赠收入</t>
  </si>
  <si>
    <t>二十三、债务付息支出</t>
  </si>
  <si>
    <t xml:space="preserve">    政府住房基金收入</t>
  </si>
  <si>
    <t>　　国有资源(资产)有偿使用收入</t>
  </si>
  <si>
    <t>　　其他收入</t>
  </si>
  <si>
    <t>一般公共预算收入小计</t>
  </si>
  <si>
    <t>一般公共预算支出小计</t>
  </si>
  <si>
    <t>三、上级补助收入</t>
  </si>
  <si>
    <t>二十四、上解支出</t>
  </si>
  <si>
    <t>四、债务转贷收入</t>
  </si>
  <si>
    <t>二十五、债务还本支出</t>
  </si>
  <si>
    <t>五、调入预算稳定调节基金</t>
  </si>
  <si>
    <t>二十六、增设预算周转金</t>
  </si>
  <si>
    <t>五、调入资金</t>
  </si>
  <si>
    <t>二十七、安排预算稳定调节基金</t>
  </si>
  <si>
    <t>六、上年结转结余收入</t>
  </si>
  <si>
    <t>二十八、待偿债置换一般债券结余</t>
  </si>
  <si>
    <t xml:space="preserve">  其中：上年结转</t>
  </si>
  <si>
    <t xml:space="preserve">       净结余</t>
  </si>
  <si>
    <t>本 年 支 出 合 计</t>
  </si>
  <si>
    <t>年终结转结余</t>
  </si>
  <si>
    <t xml:space="preserve">  其中：结转下年</t>
  </si>
  <si>
    <t>本 年 收 入 合 计</t>
  </si>
  <si>
    <t>附表二</t>
  </si>
  <si>
    <t>2016年度佛冈县一般公共预算转移性收支决算表</t>
  </si>
  <si>
    <t>单位：万元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</si>
  <si>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</si>
  <si>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</si>
  <si>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</si>
  <si>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</si>
  <si>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</si>
  <si>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</si>
  <si>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</si>
  <si>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增值税和消费税税收返还收入</t>
  </si>
  <si>
    <t xml:space="preserve">    增值税和消费税税收返还支出</t>
  </si>
  <si>
    <t xml:space="preserve">    所得税基数返还收入</t>
  </si>
  <si>
    <t xml:space="preserve">    所得税基数返还支出</t>
  </si>
  <si>
    <t xml:space="preserve">    成品油价格和税费改革税收返还收入</t>
  </si>
  <si>
    <t xml:space="preserve">    成品油价格和税费改革税收返还支出</t>
  </si>
  <si>
    <t xml:space="preserve">    其他税收返还收入</t>
  </si>
  <si>
    <t xml:space="preserve">    其他税收返还支出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</si>
  <si>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</si>
  <si>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</si>
  <si>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</si>
  <si>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</si>
  <si>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</si>
  <si>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</si>
  <si>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老少边穷转移支付收入</t>
  </si>
  <si>
    <t xml:space="preserve">    老少边穷转移支付支出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</si>
  <si>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</si>
  <si>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</si>
  <si>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</si>
  <si>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</si>
  <si>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化解债务补助收入</t>
  </si>
  <si>
    <t xml:space="preserve">    化解债务补助支出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</si>
  <si>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</si>
  <si>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</si>
  <si>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</si>
  <si>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</si>
  <si>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</si>
  <si>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</si>
  <si>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</si>
  <si>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</si>
  <si>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义务教育等转移支付收入</t>
  </si>
  <si>
    <t xml:space="preserve">    义务教育等转移支付支出</t>
  </si>
  <si>
    <t xml:space="preserve">    基本养老保险和低保等转移支付收入</t>
  </si>
  <si>
    <t xml:space="preserve">    基本养老保险和低保等转移支付支出</t>
  </si>
  <si>
    <t xml:space="preserve">    新型农村合作医疗等转移支付收入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</si>
  <si>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</si>
  <si>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</si>
  <si>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</si>
  <si>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</si>
  <si>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</si>
  <si>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</si>
  <si>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</si>
  <si>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</si>
  <si>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</si>
  <si>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</si>
  <si>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</si>
  <si>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</si>
  <si>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</si>
  <si>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</si>
  <si>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</si>
  <si>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</si>
  <si>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</si>
  <si>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</si>
  <si>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</si>
  <si>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</si>
  <si>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</si>
  <si>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</si>
  <si>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</si>
  <si>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</si>
  <si>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</si>
  <si>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</si>
  <si>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</si>
  <si>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</si>
  <si>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</si>
  <si>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</si>
  <si>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</si>
  <si>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</si>
  <si>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</si>
  <si>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</si>
  <si>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</si>
  <si>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</si>
  <si>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</si>
  <si>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</si>
  <si>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</si>
  <si>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</si>
  <si>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</si>
  <si>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</si>
  <si>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</si>
  <si>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</si>
  <si>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</si>
  <si>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>调出资金</t>
  </si>
  <si>
    <t>上年结余</t>
  </si>
  <si>
    <t>债务还本支出</t>
  </si>
  <si>
    <t xml:space="preserve">调入资金   </t>
  </si>
  <si>
    <t xml:space="preserve">  地方政府一般债务还本支出</t>
  </si>
  <si>
    <t xml:space="preserve">  政府性基金调入</t>
  </si>
  <si>
    <t xml:space="preserve">    地方政府其他一般债务还本支出</t>
  </si>
  <si>
    <t xml:space="preserve">  国有资本经营调入</t>
  </si>
  <si>
    <t>债务转贷支出</t>
  </si>
  <si>
    <t xml:space="preserve">  其他调入</t>
  </si>
  <si>
    <t>增设预算周转金</t>
  </si>
  <si>
    <t>债务收入</t>
  </si>
  <si>
    <t>安排预算稳定调节基金</t>
  </si>
  <si>
    <t>债务转贷收入</t>
  </si>
  <si>
    <t>援助其他地区支出</t>
  </si>
  <si>
    <t xml:space="preserve">  地方政府一般债务转贷收入</t>
  </si>
  <si>
    <t>待偿债置换一般债券结余</t>
  </si>
  <si>
    <t xml:space="preserve">    地方政府一般债券转贷收入</t>
  </si>
  <si>
    <t>年终结余</t>
  </si>
  <si>
    <t>调入预算稳定调节基金</t>
  </si>
  <si>
    <t>减:结转下年的支出</t>
  </si>
  <si>
    <t>接受其他地区援助收入</t>
  </si>
  <si>
    <t>净结余</t>
  </si>
  <si>
    <t>收  入  总  计</t>
  </si>
  <si>
    <t>支  出  总  计</t>
  </si>
  <si>
    <t>附表三</t>
  </si>
  <si>
    <r>
      <rPr>
        <b/>
        <sz val="18"/>
        <rFont val="宋体"/>
        <charset val="134"/>
      </rPr>
      <t>2015年度佛冈县本级一般公共预算收入决算表</t>
    </r>
    <r>
      <rPr>
        <b/>
        <sz val="18"/>
        <rFont val="Arial"/>
        <charset val="134"/>
      </rPr>
      <t xml:space="preserve">		</t>
    </r>
  </si>
  <si>
    <t>科目编码</t>
  </si>
  <si>
    <t>科目名称</t>
  </si>
  <si>
    <t xml:space="preserve">  增值税</t>
  </si>
  <si>
    <t xml:space="preserve">    国内增值税</t>
  </si>
  <si>
    <t xml:space="preserve">    改征增值税</t>
  </si>
  <si>
    <t xml:space="preserve">  消费税</t>
  </si>
  <si>
    <t xml:space="preserve">  营业税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</si>
  <si>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</si>
  <si>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</si>
  <si>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</si>
  <si>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</si>
  <si>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</si>
  <si>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</si>
  <si>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</si>
  <si>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</si>
  <si>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</si>
  <si>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船舶吨税</t>
  </si>
  <si>
    <t xml:space="preserve">  车辆购置税</t>
  </si>
  <si>
    <t xml:space="preserve">  耕地占用税</t>
  </si>
  <si>
    <t xml:space="preserve">  契税</t>
  </si>
  <si>
    <t xml:space="preserve">  烟叶税</t>
  </si>
  <si>
    <t xml:space="preserve">  其他税收收入</t>
  </si>
  <si>
    <t xml:space="preserve">  专项收入</t>
  </si>
  <si>
    <t xml:space="preserve">    排污费收入</t>
  </si>
  <si>
    <t xml:space="preserve">    水资源费收入</t>
  </si>
  <si>
    <t xml:space="preserve">    教育费附加收入</t>
  </si>
  <si>
    <t xml:space="preserve">    矿产资源专项收入</t>
  </si>
  <si>
    <t xml:space="preserve">    地方教育附加收入</t>
  </si>
  <si>
    <t xml:space="preserve">    文化事业建设费收入</t>
  </si>
  <si>
    <t xml:space="preserve">    残疾人就业保障金收入</t>
  </si>
  <si>
    <t xml:space="preserve">    教育资金收入</t>
  </si>
  <si>
    <t xml:space="preserve">    农田水利建设资金收入</t>
  </si>
  <si>
    <t xml:space="preserve">    育林基金收入</t>
  </si>
  <si>
    <t xml:space="preserve">    森林植被恢复费</t>
  </si>
  <si>
    <t xml:space="preserve">    水利建设专项收入</t>
  </si>
  <si>
    <t xml:space="preserve">    其他专项收入</t>
  </si>
  <si>
    <t xml:space="preserve">  行政事业性收费收入</t>
  </si>
  <si>
    <t xml:space="preserve">  罚没收入</t>
  </si>
  <si>
    <t xml:space="preserve">  国有资本经营收入</t>
  </si>
  <si>
    <t xml:space="preserve">  捐赠收入</t>
  </si>
  <si>
    <t xml:space="preserve">  政府住房基金收入</t>
  </si>
  <si>
    <t xml:space="preserve">  国有资源(资产)有偿使用收入</t>
  </si>
  <si>
    <t xml:space="preserve">  其他收入</t>
  </si>
  <si>
    <t>附表四</t>
  </si>
  <si>
    <t>2016年度佛冈县一般公共预算支出决算表（按功能分类）</t>
  </si>
  <si>
    <t>预算数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</si>
  <si>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</si>
  <si>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</si>
  <si>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</si>
  <si>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</si>
  <si>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</si>
  <si>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</si>
  <si>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</si>
  <si>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</si>
  <si>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2010106</t>
  </si>
  <si>
    <t xml:space="preserve">    人大监督</t>
  </si>
  <si>
    <t>2010108</t>
  </si>
  <si>
    <t xml:space="preserve">    代表工作</t>
  </si>
  <si>
    <t>2010109</t>
  </si>
  <si>
    <t xml:space="preserve">    人大信访工作</t>
  </si>
  <si>
    <t>2010199</t>
  </si>
  <si>
    <t xml:space="preserve">    其他人大事务支出</t>
  </si>
  <si>
    <t>20102</t>
  </si>
  <si>
    <t xml:space="preserve">  政协事务</t>
  </si>
  <si>
    <t>2010201</t>
  </si>
  <si>
    <t>2010204</t>
  </si>
  <si>
    <t xml:space="preserve">    政协会议</t>
  </si>
  <si>
    <t>2010205</t>
  </si>
  <si>
    <t xml:space="preserve">    委员视察</t>
  </si>
  <si>
    <t>2010299</t>
  </si>
  <si>
    <t xml:space="preserve">    其他政协事务支出</t>
  </si>
  <si>
    <t>20103</t>
  </si>
  <si>
    <t xml:space="preserve">  政府办公厅(室)及相关机构事务</t>
  </si>
  <si>
    <t>2010301</t>
  </si>
  <si>
    <t>2010302</t>
  </si>
  <si>
    <t xml:space="preserve">    一般行政管理事务</t>
  </si>
  <si>
    <t>2010305</t>
  </si>
  <si>
    <t xml:space="preserve">    专项业务活动</t>
  </si>
  <si>
    <t>2010350</t>
  </si>
  <si>
    <t xml:space="preserve">    事业运行</t>
  </si>
  <si>
    <t>2010399</t>
  </si>
  <si>
    <t xml:space="preserve">    其他政府办公厅(室)及相关机构事务支出</t>
  </si>
  <si>
    <t>20104</t>
  </si>
  <si>
    <t xml:space="preserve">  发展与改革事务</t>
  </si>
  <si>
    <t>2010401</t>
  </si>
  <si>
    <t>2010408</t>
  </si>
  <si>
    <t xml:space="preserve">    物价管理</t>
  </si>
  <si>
    <t>2010499</t>
  </si>
  <si>
    <t xml:space="preserve">    其他发展与改革事务支出</t>
  </si>
  <si>
    <t>20105</t>
  </si>
  <si>
    <t xml:space="preserve">  统计信息事务</t>
  </si>
  <si>
    <t>2010501</t>
  </si>
  <si>
    <t>2010599</t>
  </si>
  <si>
    <t xml:space="preserve">    其他统计信息事务支出</t>
  </si>
  <si>
    <t>20106</t>
  </si>
  <si>
    <t xml:space="preserve">  财政事务</t>
  </si>
  <si>
    <t>2010601</t>
  </si>
  <si>
    <t>2010605</t>
  </si>
  <si>
    <t xml:space="preserve">    财政国库业务</t>
  </si>
  <si>
    <t>2010606</t>
  </si>
  <si>
    <t xml:space="preserve">    财政监察</t>
  </si>
  <si>
    <t>2010607</t>
  </si>
  <si>
    <t xml:space="preserve">    信息化建设</t>
  </si>
  <si>
    <t>2010608</t>
  </si>
  <si>
    <t xml:space="preserve">    财政委托业务支出</t>
  </si>
  <si>
    <t>2010699</t>
  </si>
  <si>
    <t xml:space="preserve">    其他财政事务支出</t>
  </si>
  <si>
    <t>20107</t>
  </si>
  <si>
    <t xml:space="preserve">  税收事务</t>
  </si>
  <si>
    <t>2010706</t>
  </si>
  <si>
    <t xml:space="preserve">    代扣代收代征税款手续费</t>
  </si>
  <si>
    <t>2010799</t>
  </si>
  <si>
    <t xml:space="preserve">    其他税收事务支出</t>
  </si>
  <si>
    <t>20108</t>
  </si>
  <si>
    <t xml:space="preserve">  审计事务</t>
  </si>
  <si>
    <t>2010801</t>
  </si>
  <si>
    <t>2010804</t>
  </si>
  <si>
    <t xml:space="preserve">    审计业务</t>
  </si>
  <si>
    <t>2010899</t>
  </si>
  <si>
    <t xml:space="preserve">    其他审计事务支出</t>
  </si>
  <si>
    <t>20110</t>
  </si>
  <si>
    <t xml:space="preserve">  人力资源事务</t>
  </si>
  <si>
    <t>2011001</t>
  </si>
  <si>
    <t>2011006</t>
  </si>
  <si>
    <t xml:space="preserve">    军队转业干部安置</t>
  </si>
  <si>
    <t>2011008</t>
  </si>
  <si>
    <t xml:space="preserve">    引进人才费用</t>
  </si>
  <si>
    <t>20111</t>
  </si>
  <si>
    <t xml:space="preserve">  纪检监察事务</t>
  </si>
  <si>
    <t>2011101</t>
  </si>
  <si>
    <t>2011199</t>
  </si>
  <si>
    <t xml:space="preserve">    其他纪检监察事务支出</t>
  </si>
  <si>
    <t>20113</t>
  </si>
  <si>
    <t xml:space="preserve">  商贸事务</t>
  </si>
  <si>
    <t>2011308</t>
  </si>
  <si>
    <t xml:space="preserve">    招商引资</t>
  </si>
  <si>
    <t>2011399</t>
  </si>
  <si>
    <t xml:space="preserve">    其他商贸事务支出</t>
  </si>
  <si>
    <t>20114</t>
  </si>
  <si>
    <t xml:space="preserve">  知识产权事务</t>
  </si>
  <si>
    <t>2011499</t>
  </si>
  <si>
    <t xml:space="preserve">    其他知识产权事务支出</t>
  </si>
  <si>
    <t>20115</t>
  </si>
  <si>
    <t xml:space="preserve">  工商行政管理事务</t>
  </si>
  <si>
    <t>2011501</t>
  </si>
  <si>
    <t>20125</t>
  </si>
  <si>
    <t xml:space="preserve">  港澳台侨事务</t>
  </si>
  <si>
    <t>2012506</t>
  </si>
  <si>
    <t xml:space="preserve">    华侨事务</t>
  </si>
  <si>
    <t>2012599</t>
  </si>
  <si>
    <t xml:space="preserve">    其他港澳台侨事务支出</t>
  </si>
  <si>
    <t>20126</t>
  </si>
  <si>
    <t xml:space="preserve">  档案事务</t>
  </si>
  <si>
    <t>2012601</t>
  </si>
  <si>
    <t>2012604</t>
  </si>
  <si>
    <t xml:space="preserve">    档案馆</t>
  </si>
  <si>
    <t>2012699</t>
  </si>
  <si>
    <t xml:space="preserve">    其他档案事务支出</t>
  </si>
  <si>
    <t>20128</t>
  </si>
  <si>
    <t xml:space="preserve">  民主党派及工商联事务</t>
  </si>
  <si>
    <t>2012801</t>
  </si>
  <si>
    <t>2012899</t>
  </si>
  <si>
    <t xml:space="preserve">    其他民主党派及工商联事务支出</t>
  </si>
  <si>
    <t>20129</t>
  </si>
  <si>
    <t xml:space="preserve">  群众团体事务</t>
  </si>
  <si>
    <t>2012901</t>
  </si>
  <si>
    <t>2012999</t>
  </si>
  <si>
    <t xml:space="preserve">    其他群众团体事务支出</t>
  </si>
  <si>
    <t>20131</t>
  </si>
  <si>
    <t xml:space="preserve">  党委办公厅(室)及相关机构事务</t>
  </si>
  <si>
    <t>2013101</t>
  </si>
  <si>
    <t>2013199</t>
  </si>
  <si>
    <t xml:space="preserve">    其他党委办公厅(室)及相关机构事务支出</t>
  </si>
  <si>
    <t>20132</t>
  </si>
  <si>
    <t xml:space="preserve">  组织事务</t>
  </si>
  <si>
    <t>2013201</t>
  </si>
  <si>
    <t>2013299</t>
  </si>
  <si>
    <t xml:space="preserve">    其他组织事务支出</t>
  </si>
  <si>
    <t>20133</t>
  </si>
  <si>
    <t xml:space="preserve">  宣传事务</t>
  </si>
  <si>
    <t>2013301</t>
  </si>
  <si>
    <t>2013399</t>
  </si>
  <si>
    <t xml:space="preserve">    其他宣传事务支出</t>
  </si>
  <si>
    <t>20134</t>
  </si>
  <si>
    <t xml:space="preserve">  统战事务</t>
  </si>
  <si>
    <t>2013401</t>
  </si>
  <si>
    <t>2013499</t>
  </si>
  <si>
    <t xml:space="preserve">    其他统战事务支出</t>
  </si>
  <si>
    <t>20199</t>
  </si>
  <si>
    <t xml:space="preserve">  其他一般公共服务支出(款)</t>
  </si>
  <si>
    <t>2019999</t>
  </si>
  <si>
    <t xml:space="preserve">    其他一般公共服务支出(项)</t>
  </si>
  <si>
    <t>203</t>
  </si>
  <si>
    <t>国防支出</t>
  </si>
  <si>
    <t>20306</t>
  </si>
  <si>
    <t xml:space="preserve">  国防动员</t>
  </si>
  <si>
    <t>2030603</t>
  </si>
  <si>
    <t xml:space="preserve">    人民防空</t>
  </si>
  <si>
    <t>20399</t>
  </si>
  <si>
    <t xml:space="preserve">  其他国防支出(款)</t>
  </si>
  <si>
    <t>2039901</t>
  </si>
  <si>
    <t xml:space="preserve">    其他国防支出(项)</t>
  </si>
  <si>
    <t>204</t>
  </si>
  <si>
    <t>公共安全支出</t>
  </si>
  <si>
    <t>20401</t>
  </si>
  <si>
    <t xml:space="preserve">  武装警察</t>
  </si>
  <si>
    <t>2040101</t>
  </si>
  <si>
    <t xml:space="preserve">    内卫</t>
  </si>
  <si>
    <t>2040103</t>
  </si>
  <si>
    <t xml:space="preserve">    消防</t>
  </si>
  <si>
    <t>20402</t>
  </si>
  <si>
    <t xml:space="preserve">  公安</t>
  </si>
  <si>
    <t>2040201</t>
  </si>
  <si>
    <t>2040204</t>
  </si>
  <si>
    <t xml:space="preserve">    治安管理</t>
  </si>
  <si>
    <t>2040211</t>
  </si>
  <si>
    <t xml:space="preserve">    禁毒管理</t>
  </si>
  <si>
    <t>2040212</t>
  </si>
  <si>
    <t xml:space="preserve">    道路交通管理</t>
  </si>
  <si>
    <t>2040217</t>
  </si>
  <si>
    <t xml:space="preserve">    拘押收教场所管理</t>
  </si>
  <si>
    <t>2040299</t>
  </si>
  <si>
    <t xml:space="preserve">    其他公安支出</t>
  </si>
  <si>
    <t>20404</t>
  </si>
  <si>
    <t xml:space="preserve">  检察</t>
  </si>
  <si>
    <t>2040401</t>
  </si>
  <si>
    <t>2040499</t>
  </si>
  <si>
    <t xml:space="preserve">    其他检察支出</t>
  </si>
  <si>
    <t>20405</t>
  </si>
  <si>
    <t xml:space="preserve">  法院</t>
  </si>
  <si>
    <t>2040501</t>
  </si>
  <si>
    <t>2040599</t>
  </si>
  <si>
    <t xml:space="preserve">    其他法院支出</t>
  </si>
  <si>
    <t>20406</t>
  </si>
  <si>
    <t xml:space="preserve">  司法</t>
  </si>
  <si>
    <t>2040601</t>
  </si>
  <si>
    <t>2040604</t>
  </si>
  <si>
    <t xml:space="preserve">    基层司法业务</t>
  </si>
  <si>
    <t>2040605</t>
  </si>
  <si>
    <t xml:space="preserve">    普法宣传</t>
  </si>
  <si>
    <t>2040607</t>
  </si>
  <si>
    <t xml:space="preserve">    法律援助</t>
  </si>
  <si>
    <t>2040699</t>
  </si>
  <si>
    <t xml:space="preserve">    其他司法支出</t>
  </si>
  <si>
    <t>20499</t>
  </si>
  <si>
    <t xml:space="preserve">  其他公共安全支出(款)</t>
  </si>
  <si>
    <t>2049901</t>
  </si>
  <si>
    <t xml:space="preserve">    其他公共安全支出(项)</t>
  </si>
  <si>
    <t>2049902</t>
  </si>
  <si>
    <t xml:space="preserve">    其他消防</t>
  </si>
  <si>
    <t>205</t>
  </si>
  <si>
    <t>教育支出</t>
  </si>
  <si>
    <t>20501</t>
  </si>
  <si>
    <t xml:space="preserve">  教育管理事务</t>
  </si>
  <si>
    <t>2050101</t>
  </si>
  <si>
    <t>2050102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</si>
  <si>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</si>
  <si>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</si>
  <si>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</si>
  <si>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</si>
  <si>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</si>
  <si>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</si>
  <si>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</si>
  <si>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</si>
  <si>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</si>
  <si>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</si>
  <si>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2050205</t>
  </si>
  <si>
    <t xml:space="preserve">    高等教育</t>
  </si>
  <si>
    <t>2050299</t>
  </si>
  <si>
    <t xml:space="preserve">    其他普通教育支出</t>
  </si>
  <si>
    <t>20503</t>
  </si>
  <si>
    <t xml:space="preserve">  职业教育</t>
  </si>
  <si>
    <t>2050301</t>
  </si>
  <si>
    <t xml:space="preserve">    初等职业教育</t>
  </si>
  <si>
    <t>2050302</t>
  </si>
  <si>
    <t xml:space="preserve">    中专教育</t>
  </si>
  <si>
    <t>2050304</t>
  </si>
  <si>
    <t xml:space="preserve">    职业高中教育</t>
  </si>
  <si>
    <t>20507</t>
  </si>
  <si>
    <t xml:space="preserve">  特殊教育</t>
  </si>
  <si>
    <t>2050701</t>
  </si>
  <si>
    <t xml:space="preserve">    特殊学校教育</t>
  </si>
  <si>
    <t>20508</t>
  </si>
  <si>
    <t xml:space="preserve">  进修及培训</t>
  </si>
  <si>
    <t>2050802</t>
  </si>
  <si>
    <t xml:space="preserve">    干部教育</t>
  </si>
  <si>
    <t>2050803</t>
  </si>
  <si>
    <t xml:space="preserve">    培训支出</t>
  </si>
  <si>
    <t>20509</t>
  </si>
  <si>
    <t xml:space="preserve">  教育费附加安排的支出</t>
  </si>
  <si>
    <t>2050901</t>
  </si>
  <si>
    <t xml:space="preserve">    农村中小学校舍建设</t>
  </si>
  <si>
    <t>2050999</t>
  </si>
  <si>
    <t xml:space="preserve">    其他教育费附加安排的支出</t>
  </si>
  <si>
    <t>20599</t>
  </si>
  <si>
    <t xml:space="preserve">  其他教育支出(款)</t>
  </si>
  <si>
    <t>2059999</t>
  </si>
  <si>
    <t xml:space="preserve">    其他教育支出(项)</t>
  </si>
  <si>
    <t>206</t>
  </si>
  <si>
    <t>科学技术支出</t>
  </si>
  <si>
    <t>20601</t>
  </si>
  <si>
    <t xml:space="preserve">  科学技术管理事务</t>
  </si>
  <si>
    <t>2060101</t>
  </si>
  <si>
    <t>20604</t>
  </si>
  <si>
    <t xml:space="preserve">  技术研究与开发</t>
  </si>
  <si>
    <t>2060403</t>
  </si>
  <si>
    <t xml:space="preserve">    产业技术研究与开发</t>
  </si>
  <si>
    <t>2060499</t>
  </si>
  <si>
    <t xml:space="preserve">    其他技术研究与开发支出</t>
  </si>
  <si>
    <t>20606</t>
  </si>
  <si>
    <t xml:space="preserve">  社会科学</t>
  </si>
  <si>
    <t>2060602</t>
  </si>
  <si>
    <t xml:space="preserve">    社会科学研究</t>
  </si>
  <si>
    <t>20607</t>
  </si>
  <si>
    <t xml:space="preserve">  科学技术普及</t>
  </si>
  <si>
    <t>2060799</t>
  </si>
  <si>
    <t xml:space="preserve">    其他科学技术普及支出</t>
  </si>
  <si>
    <t>20699</t>
  </si>
  <si>
    <t xml:space="preserve">  其他科学技术支出(款)</t>
  </si>
  <si>
    <t>2069999</t>
  </si>
  <si>
    <t xml:space="preserve">    其他科学技术支出(项)</t>
  </si>
  <si>
    <t>207</t>
  </si>
  <si>
    <t>文化体育与传媒支出</t>
  </si>
  <si>
    <t>20701</t>
  </si>
  <si>
    <t xml:space="preserve">  文化</t>
  </si>
  <si>
    <t>2070101</t>
  </si>
  <si>
    <t>2070104</t>
  </si>
  <si>
    <t xml:space="preserve">    图书馆</t>
  </si>
  <si>
    <t>2070108</t>
  </si>
  <si>
    <t xml:space="preserve">    文化活动</t>
  </si>
  <si>
    <t>2070109</t>
  </si>
  <si>
    <t xml:space="preserve">    群众文化</t>
  </si>
  <si>
    <t>2070111</t>
  </si>
  <si>
    <t xml:space="preserve">    文化创作与保护</t>
  </si>
  <si>
    <t>2070199</t>
  </si>
  <si>
    <t xml:space="preserve">    其他文化支出</t>
  </si>
  <si>
    <t>20702</t>
  </si>
  <si>
    <t xml:space="preserve">  文物</t>
  </si>
  <si>
    <t>2070204</t>
  </si>
  <si>
    <t xml:space="preserve">    文物保护</t>
  </si>
  <si>
    <t>2070205</t>
  </si>
  <si>
    <t xml:space="preserve">    博物馆</t>
  </si>
  <si>
    <t>2070299</t>
  </si>
  <si>
    <t xml:space="preserve">    其他文物支出</t>
  </si>
  <si>
    <t>20703</t>
  </si>
  <si>
    <t xml:space="preserve">  体育</t>
  </si>
  <si>
    <t>2070301</t>
  </si>
  <si>
    <t>2070308</t>
  </si>
  <si>
    <t xml:space="preserve">    群众体育</t>
  </si>
  <si>
    <t>20704</t>
  </si>
  <si>
    <t xml:space="preserve">  新闻出版广播影视</t>
  </si>
  <si>
    <t>2070404</t>
  </si>
  <si>
    <t xml:space="preserve">    广播</t>
  </si>
  <si>
    <t>2070406</t>
  </si>
  <si>
    <t xml:space="preserve">    电影</t>
  </si>
  <si>
    <t>2070408</t>
  </si>
  <si>
    <t xml:space="preserve">    出版发行</t>
  </si>
  <si>
    <t>2070499</t>
  </si>
  <si>
    <t xml:space="preserve">    其他新闻出版广播影视支出</t>
  </si>
  <si>
    <t>20799</t>
  </si>
  <si>
    <t xml:space="preserve">  其他文化体育与传媒支出(款)</t>
  </si>
  <si>
    <t>2079999</t>
  </si>
  <si>
    <t xml:space="preserve">    其他文化体育与传媒支出(项)</t>
  </si>
  <si>
    <t>208</t>
  </si>
  <si>
    <t>社会保障和就业支出</t>
  </si>
  <si>
    <t>20801</t>
  </si>
  <si>
    <t xml:space="preserve">  人力资源和社会保障管理事务</t>
  </si>
  <si>
    <t>2080101</t>
  </si>
  <si>
    <t>2080107</t>
  </si>
  <si>
    <t xml:space="preserve">    社会保险业务管理事务</t>
  </si>
  <si>
    <t>2080112</t>
  </si>
  <si>
    <t xml:space="preserve">    劳动人事争议调解仲裁</t>
  </si>
  <si>
    <t>2080199</t>
  </si>
  <si>
    <t xml:space="preserve">    其他人力资源和社会保障管理事务支出</t>
  </si>
  <si>
    <t>20802</t>
  </si>
  <si>
    <t xml:space="preserve">  民政管理事务</t>
  </si>
  <si>
    <t>2080201</t>
  </si>
  <si>
    <t>2080204</t>
  </si>
  <si>
    <t xml:space="preserve">    拥军优属</t>
  </si>
  <si>
    <t>2080205</t>
  </si>
  <si>
    <t xml:space="preserve">    老龄事务</t>
  </si>
  <si>
    <t>2080206</t>
  </si>
  <si>
    <t xml:space="preserve">    民间组织管理</t>
  </si>
  <si>
    <t>2080207</t>
  </si>
  <si>
    <t xml:space="preserve">    行政区划和地名管理</t>
  </si>
  <si>
    <t>2080208</t>
  </si>
  <si>
    <t xml:space="preserve">    基层政权和社区建设</t>
  </si>
  <si>
    <t>2080299</t>
  </si>
  <si>
    <t xml:space="preserve">    其他民政管理事务支出</t>
  </si>
  <si>
    <t>20803</t>
  </si>
  <si>
    <t xml:space="preserve">  财政对社会保险基金的补助</t>
  </si>
  <si>
    <t>2080301</t>
  </si>
  <si>
    <t xml:space="preserve">    财政对基本养老保险基金的补助</t>
  </si>
  <si>
    <t>2080303</t>
  </si>
  <si>
    <t xml:space="preserve">    财政对基本医疗保险基金的补助</t>
  </si>
  <si>
    <t>2080308</t>
  </si>
  <si>
    <t xml:space="preserve">    财政对城乡居民基本养老保险基金的补助</t>
  </si>
  <si>
    <t>20805</t>
  </si>
  <si>
    <t xml:space="preserve">  行政事业单位离退休</t>
  </si>
  <si>
    <t>2080501</t>
  </si>
  <si>
    <t xml:space="preserve">    归口管理的行政单位离退休</t>
  </si>
  <si>
    <t>2080502</t>
  </si>
  <si>
    <t xml:space="preserve">    事业单位离退休</t>
  </si>
  <si>
    <t>2080599</t>
  </si>
  <si>
    <t xml:space="preserve">    其他行政事业单位离退休支出</t>
  </si>
  <si>
    <t>20807</t>
  </si>
  <si>
    <t xml:space="preserve">  就业补助</t>
  </si>
  <si>
    <t>2080701</t>
  </si>
  <si>
    <t xml:space="preserve">    就业创业服务补贴</t>
  </si>
  <si>
    <t>2080702</t>
  </si>
  <si>
    <t xml:space="preserve">    职业培训补贴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</si>
  <si>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</si>
  <si>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</si>
  <si>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</si>
  <si>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</si>
  <si>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</si>
  <si>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</si>
  <si>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2080803</t>
  </si>
  <si>
    <t xml:space="preserve">    在乡复员、退伍军人生活补助</t>
  </si>
  <si>
    <t>2080804</t>
  </si>
  <si>
    <t xml:space="preserve">    优抚事业单位支出</t>
  </si>
  <si>
    <t>2080805</t>
  </si>
  <si>
    <t xml:space="preserve">    义务兵优待</t>
  </si>
  <si>
    <t>2080806</t>
  </si>
  <si>
    <t xml:space="preserve">    农村籍退役士兵老年生活补助</t>
  </si>
  <si>
    <t>2080899</t>
  </si>
  <si>
    <t xml:space="preserve">    其他优抚支出</t>
  </si>
  <si>
    <t>20809</t>
  </si>
  <si>
    <t xml:space="preserve">  退役安置</t>
  </si>
  <si>
    <t>2080901</t>
  </si>
  <si>
    <t xml:space="preserve">    退役士兵安置</t>
  </si>
  <si>
    <t>2080902</t>
  </si>
  <si>
    <t xml:space="preserve">    军队移交政府的离退休人员安置</t>
  </si>
  <si>
    <t>2080904</t>
  </si>
  <si>
    <t xml:space="preserve">    退役士兵管理教育</t>
  </si>
  <si>
    <t>20810</t>
  </si>
  <si>
    <t xml:space="preserve">  社会福利</t>
  </si>
  <si>
    <t>2081001</t>
  </si>
  <si>
    <t xml:space="preserve">    儿童福利</t>
  </si>
  <si>
    <t>2081004</t>
  </si>
  <si>
    <t xml:space="preserve">    殡葬</t>
  </si>
  <si>
    <t>2081005</t>
  </si>
  <si>
    <t xml:space="preserve">    社会福利事业单位</t>
  </si>
  <si>
    <t>2081099</t>
  </si>
  <si>
    <t xml:space="preserve">    其他社会福利支出</t>
  </si>
  <si>
    <t>20811</t>
  </si>
  <si>
    <t xml:space="preserve">  残疾人事业</t>
  </si>
  <si>
    <t>2081101</t>
  </si>
  <si>
    <t>2081104</t>
  </si>
  <si>
    <t xml:space="preserve">    残疾人康复</t>
  </si>
  <si>
    <t>2081105</t>
  </si>
  <si>
    <t xml:space="preserve">    残疾人就业和扶贫</t>
  </si>
  <si>
    <t>2081199</t>
  </si>
  <si>
    <t xml:space="preserve">    其他残疾人事业支出</t>
  </si>
  <si>
    <t>20815</t>
  </si>
  <si>
    <t xml:space="preserve">  自然灾害生活救助</t>
  </si>
  <si>
    <t>2081501</t>
  </si>
  <si>
    <t xml:space="preserve">    中央自然灾害生活补助</t>
  </si>
  <si>
    <t>2081502</t>
  </si>
  <si>
    <t xml:space="preserve">    地方自然灾害生活补助</t>
  </si>
  <si>
    <t>2081503</t>
  </si>
  <si>
    <t xml:space="preserve">    自然灾害灾后重建补助</t>
  </si>
  <si>
    <t>2081599</t>
  </si>
  <si>
    <t xml:space="preserve">    其他自然灾害生活救助支出</t>
  </si>
  <si>
    <t>20816</t>
  </si>
  <si>
    <t xml:space="preserve">  红十字事业</t>
  </si>
  <si>
    <t>2081601</t>
  </si>
  <si>
    <t>20819</t>
  </si>
  <si>
    <t xml:space="preserve">  最低生活保障</t>
  </si>
  <si>
    <t>2081901</t>
  </si>
  <si>
    <t xml:space="preserve">    城市最低生活保障金支出</t>
  </si>
  <si>
    <t>2081902</t>
  </si>
  <si>
    <t xml:space="preserve">    农村最低生活保障金支出</t>
  </si>
  <si>
    <t>20820</t>
  </si>
  <si>
    <t xml:space="preserve">  临时救助</t>
  </si>
  <si>
    <t>2082001</t>
  </si>
  <si>
    <t xml:space="preserve">    临时救助支出</t>
  </si>
  <si>
    <t>2082002</t>
  </si>
  <si>
    <t xml:space="preserve">    流浪乞讨人员救助支出</t>
  </si>
  <si>
    <t>20821</t>
  </si>
  <si>
    <t xml:space="preserve">  特困人员供养</t>
  </si>
  <si>
    <t>2082101</t>
  </si>
  <si>
    <t xml:space="preserve">    城市特困人员供养支出</t>
  </si>
  <si>
    <t>2082102</t>
  </si>
  <si>
    <t xml:space="preserve">    农村五保供养支出</t>
  </si>
  <si>
    <t>20899</t>
  </si>
  <si>
    <t xml:space="preserve">  其他社会保障和就业支出(款)</t>
  </si>
  <si>
    <t>2089901</t>
  </si>
  <si>
    <t xml:space="preserve">    其他社会保障和就业支出(项)</t>
  </si>
  <si>
    <t>210</t>
  </si>
  <si>
    <t>医疗卫生与计划生育支出</t>
  </si>
  <si>
    <t>21001</t>
  </si>
  <si>
    <t xml:space="preserve">  医疗卫生与计划生育管理事务</t>
  </si>
  <si>
    <t>2100101</t>
  </si>
  <si>
    <t>2100199</t>
  </si>
  <si>
    <t xml:space="preserve">    其他医疗卫生与计划生育管理事务支出</t>
  </si>
  <si>
    <t>21002</t>
  </si>
  <si>
    <t xml:space="preserve">  公立医院</t>
  </si>
  <si>
    <t>2100201</t>
  </si>
  <si>
    <t xml:space="preserve">    综合医院</t>
  </si>
  <si>
    <t>2100202</t>
  </si>
  <si>
    <t xml:space="preserve">    中医(民族)医院</t>
  </si>
  <si>
    <t>2100299</t>
  </si>
  <si>
    <t xml:space="preserve">    其他公立医院支出</t>
  </si>
  <si>
    <t>21003</t>
  </si>
  <si>
    <t xml:space="preserve">  基层医疗卫生机构</t>
  </si>
  <si>
    <t>2100302</t>
  </si>
  <si>
    <t xml:space="preserve">    乡镇卫生院</t>
  </si>
  <si>
    <t>2100399</t>
  </si>
  <si>
    <t xml:space="preserve">    其他基层医疗卫生机构支出</t>
  </si>
  <si>
    <t>21004</t>
  </si>
  <si>
    <t xml:space="preserve">  公共卫生</t>
  </si>
  <si>
    <t>2100401</t>
  </si>
  <si>
    <t xml:space="preserve">    疾病预防控制机构</t>
  </si>
  <si>
    <t>2100402</t>
  </si>
  <si>
    <t xml:space="preserve">    卫生监督机构</t>
  </si>
  <si>
    <t>2100403</t>
  </si>
  <si>
    <t xml:space="preserve">    妇幼保健机构</t>
  </si>
  <si>
    <t>2100405</t>
  </si>
  <si>
    <t xml:space="preserve">    应急救治机构</t>
  </si>
  <si>
    <t>2100406</t>
  </si>
  <si>
    <t xml:space="preserve">    采供血机构</t>
  </si>
  <si>
    <t>2100408</t>
  </si>
  <si>
    <t xml:space="preserve">    基本公共卫生服务</t>
  </si>
  <si>
    <t>2100409</t>
  </si>
  <si>
    <t xml:space="preserve">    重大公共卫生专项</t>
  </si>
  <si>
    <t>2100410</t>
  </si>
  <si>
    <t xml:space="preserve">    突发公共卫生事件应急处理</t>
  </si>
  <si>
    <t>2100499</t>
  </si>
  <si>
    <t xml:space="preserve">    其他公共卫生支出</t>
  </si>
  <si>
    <t>21005</t>
  </si>
  <si>
    <t xml:space="preserve">  医疗保障</t>
  </si>
  <si>
    <t>2100501</t>
  </si>
  <si>
    <t xml:space="preserve">    行政单位医疗</t>
  </si>
  <si>
    <t>2100502</t>
  </si>
  <si>
    <t xml:space="preserve">    事业单位医疗</t>
  </si>
  <si>
    <t>2100503</t>
  </si>
  <si>
    <t xml:space="preserve">    公务员医疗补助</t>
  </si>
  <si>
    <t>2100504</t>
  </si>
  <si>
    <t xml:space="preserve">    优抚对象医疗补助</t>
  </si>
  <si>
    <t>2100506</t>
  </si>
  <si>
    <t xml:space="preserve">    新型农村合作医疗</t>
  </si>
  <si>
    <t>2100508</t>
  </si>
  <si>
    <t xml:space="preserve">    城镇居民基本医疗保险</t>
  </si>
  <si>
    <t>2100509</t>
  </si>
  <si>
    <t xml:space="preserve">    城乡医疗救助</t>
  </si>
  <si>
    <t>2100510</t>
  </si>
  <si>
    <t xml:space="preserve">    疾病应急救助</t>
  </si>
  <si>
    <t>2100599</t>
  </si>
  <si>
    <t xml:space="preserve">    其他医疗保障支出</t>
  </si>
  <si>
    <t>21006</t>
  </si>
  <si>
    <t xml:space="preserve">  中医药</t>
  </si>
  <si>
    <t>2100601</t>
  </si>
  <si>
    <t xml:space="preserve">    中医(民族医)药专项</t>
  </si>
  <si>
    <t>2100699</t>
  </si>
  <si>
    <t xml:space="preserve">    其他中医药支出</t>
  </si>
  <si>
    <t>21007</t>
  </si>
  <si>
    <t xml:space="preserve">  计划生育事务</t>
  </si>
  <si>
    <t>2100716</t>
  </si>
  <si>
    <t xml:space="preserve">    计划生育机构</t>
  </si>
  <si>
    <t>2100717</t>
  </si>
  <si>
    <t xml:space="preserve">    计划生育服务</t>
  </si>
  <si>
    <t>2100799</t>
  </si>
  <si>
    <t xml:space="preserve">    其他计划生育事务支出</t>
  </si>
  <si>
    <t>21010</t>
  </si>
  <si>
    <t xml:space="preserve">  食品和药品监督管理事务</t>
  </si>
  <si>
    <t>2101001</t>
  </si>
  <si>
    <t>2101002</t>
  </si>
  <si>
    <t>2101012</t>
  </si>
  <si>
    <t xml:space="preserve">    药品事务</t>
  </si>
  <si>
    <t>2101015</t>
  </si>
  <si>
    <t xml:space="preserve">    医疗器械事务</t>
  </si>
  <si>
    <t>2101016</t>
  </si>
  <si>
    <t xml:space="preserve">    食品安全事务</t>
  </si>
  <si>
    <t>2101099</t>
  </si>
  <si>
    <t xml:space="preserve">    其他食品和药品监督管理事务支出</t>
  </si>
  <si>
    <t>21099</t>
  </si>
  <si>
    <t xml:space="preserve">  其他医疗卫生与计划生育支出(款)</t>
  </si>
  <si>
    <t>2109901</t>
  </si>
  <si>
    <t xml:space="preserve">    其他医疗卫生与计划生育支出(项)</t>
  </si>
  <si>
    <t>211</t>
  </si>
  <si>
    <t>节能环保支出</t>
  </si>
  <si>
    <t>21101</t>
  </si>
  <si>
    <t xml:space="preserve">  环境保护管理事务</t>
  </si>
  <si>
    <t>2110101</t>
  </si>
  <si>
    <t>2110199</t>
  </si>
  <si>
    <t xml:space="preserve">    其他环境保护管理事务支出</t>
  </si>
  <si>
    <t>21102</t>
  </si>
  <si>
    <t xml:space="preserve">  环境监测与监察</t>
  </si>
  <si>
    <t>2110299</t>
  </si>
  <si>
    <t xml:space="preserve">    其他环境监测与监察支出</t>
  </si>
  <si>
    <t>21103</t>
  </si>
  <si>
    <t xml:space="preserve">  污染防治</t>
  </si>
  <si>
    <t>2110302</t>
  </si>
  <si>
    <t xml:space="preserve">    水体</t>
  </si>
  <si>
    <t>2110307</t>
  </si>
  <si>
    <t xml:space="preserve">    排污费安排的支出</t>
  </si>
  <si>
    <t>2110399</t>
  </si>
  <si>
    <t xml:space="preserve">    其他污染防治支出</t>
  </si>
  <si>
    <t>21104</t>
  </si>
  <si>
    <t xml:space="preserve">  自然生态保护</t>
  </si>
  <si>
    <t>2110402</t>
  </si>
  <si>
    <t xml:space="preserve">    农村环境保护</t>
  </si>
  <si>
    <t>21110</t>
  </si>
  <si>
    <t xml:space="preserve">  能源节约利用(款)</t>
  </si>
  <si>
    <t>2111001</t>
  </si>
  <si>
    <t xml:space="preserve">    能源节约利用(项)</t>
  </si>
  <si>
    <t>21111</t>
  </si>
  <si>
    <t xml:space="preserve">  污染减排</t>
  </si>
  <si>
    <t>2111101</t>
  </si>
  <si>
    <t xml:space="preserve">    环境监测与信息</t>
  </si>
  <si>
    <t>2111199</t>
  </si>
  <si>
    <t xml:space="preserve">    其他污染减排支出</t>
  </si>
  <si>
    <t>21112</t>
  </si>
  <si>
    <t xml:space="preserve">  可再生能源(款)</t>
  </si>
  <si>
    <t>2111201</t>
  </si>
  <si>
    <t xml:space="preserve">    可再生能源(项)</t>
  </si>
  <si>
    <t>212</t>
  </si>
  <si>
    <t>城乡社区支出</t>
  </si>
  <si>
    <t>21201</t>
  </si>
  <si>
    <t xml:space="preserve">  城乡社区管理事务</t>
  </si>
  <si>
    <t>2120101</t>
  </si>
  <si>
    <t>2120104</t>
  </si>
  <si>
    <t xml:space="preserve">    城管执法</t>
  </si>
  <si>
    <t>2120199</t>
  </si>
  <si>
    <t xml:space="preserve">    其他城乡社区管理事务支出</t>
  </si>
  <si>
    <t>21202</t>
  </si>
  <si>
    <t xml:space="preserve">  城乡社区规划与管理(款)</t>
  </si>
  <si>
    <t>2120201</t>
  </si>
  <si>
    <t xml:space="preserve">    城乡社区规划与管理(项)</t>
  </si>
  <si>
    <t>21203</t>
  </si>
  <si>
    <t xml:space="preserve">  城乡社区公共设施</t>
  </si>
  <si>
    <t>2120399</t>
  </si>
  <si>
    <t xml:space="preserve">    其他城乡社区公共设施支出</t>
  </si>
  <si>
    <t>21205</t>
  </si>
  <si>
    <t xml:space="preserve">  城乡社区环境卫生(款)</t>
  </si>
  <si>
    <t>2120501</t>
  </si>
  <si>
    <t xml:space="preserve">    城乡社区环境卫生(项)</t>
  </si>
  <si>
    <t>21206</t>
  </si>
  <si>
    <t xml:space="preserve">  建设市场管理与监督(款)</t>
  </si>
  <si>
    <t>2120601</t>
  </si>
  <si>
    <t xml:space="preserve">    建设市场管理与监督(项)</t>
  </si>
  <si>
    <t>21299</t>
  </si>
  <si>
    <t xml:space="preserve">  其他城乡社区支出(款)</t>
  </si>
  <si>
    <t>2129999</t>
  </si>
  <si>
    <t xml:space="preserve">    其他城乡社区支出(项)</t>
  </si>
  <si>
    <t>213</t>
  </si>
  <si>
    <t>农林水支出</t>
  </si>
  <si>
    <t>21301</t>
  </si>
  <si>
    <t xml:space="preserve">  农业</t>
  </si>
  <si>
    <t>2130101</t>
  </si>
  <si>
    <t>2130104</t>
  </si>
  <si>
    <t>2130106</t>
  </si>
  <si>
    <t xml:space="preserve">    科技转化与推广服务</t>
  </si>
  <si>
    <t>2130108</t>
  </si>
  <si>
    <t xml:space="preserve">    病虫害控制</t>
  </si>
  <si>
    <t>2130109</t>
  </si>
  <si>
    <t xml:space="preserve">    农产品质量安全</t>
  </si>
  <si>
    <t>2130112</t>
  </si>
  <si>
    <t xml:space="preserve">    农业行业业务管理</t>
  </si>
  <si>
    <t>2130119</t>
  </si>
  <si>
    <t xml:space="preserve">    防灾救灾</t>
  </si>
  <si>
    <t>2130122</t>
  </si>
  <si>
    <t xml:space="preserve">    农业生产支持补贴</t>
  </si>
  <si>
    <t>2130124</t>
  </si>
  <si>
    <t xml:space="preserve">    农业组织化与产业化经营</t>
  </si>
  <si>
    <t>2130126</t>
  </si>
  <si>
    <t xml:space="preserve">    农村公益事业</t>
  </si>
  <si>
    <t>2130199</t>
  </si>
  <si>
    <t xml:space="preserve">    其他农业支出</t>
  </si>
  <si>
    <t>21302</t>
  </si>
  <si>
    <t xml:space="preserve">  林业</t>
  </si>
  <si>
    <t>2130201</t>
  </si>
  <si>
    <t>2130204</t>
  </si>
  <si>
    <t xml:space="preserve">    林业事业机构</t>
  </si>
  <si>
    <t>2130205</t>
  </si>
  <si>
    <t xml:space="preserve">    森林培育</t>
  </si>
  <si>
    <t>2130207</t>
  </si>
  <si>
    <t xml:space="preserve">    森林资源管理</t>
  </si>
  <si>
    <t>2130209</t>
  </si>
  <si>
    <t xml:space="preserve">    森林生态效益补偿</t>
  </si>
  <si>
    <t>2130213</t>
  </si>
  <si>
    <t xml:space="preserve">    林业执法与监督</t>
  </si>
  <si>
    <t>2130234</t>
  </si>
  <si>
    <t xml:space="preserve">    林业防灾减灾</t>
  </si>
  <si>
    <t>2130299</t>
  </si>
  <si>
    <t xml:space="preserve">    其他林业支出</t>
  </si>
  <si>
    <t>21303</t>
  </si>
  <si>
    <t xml:space="preserve">  水利</t>
  </si>
  <si>
    <t>2130301</t>
  </si>
  <si>
    <t>2130305</t>
  </si>
  <si>
    <t xml:space="preserve">    水利工程建设</t>
  </si>
  <si>
    <t>2130306</t>
  </si>
  <si>
    <t xml:space="preserve">    水利工程运行与维护</t>
  </si>
  <si>
    <t>2130314</t>
  </si>
  <si>
    <t xml:space="preserve">    防汛</t>
  </si>
  <si>
    <t>2130316</t>
  </si>
  <si>
    <t xml:space="preserve">    农田水利</t>
  </si>
  <si>
    <t>2130321</t>
  </si>
  <si>
    <t xml:space="preserve">    大中型水库移民后期扶持专项支出</t>
  </si>
  <si>
    <t>2130331</t>
  </si>
  <si>
    <t xml:space="preserve">    水资源费安排的支出</t>
  </si>
  <si>
    <t>2130334</t>
  </si>
  <si>
    <t xml:space="preserve">    水利建设移民支出</t>
  </si>
  <si>
    <t>2130399</t>
  </si>
  <si>
    <t xml:space="preserve">    其他水利支出</t>
  </si>
  <si>
    <t>21305</t>
  </si>
  <si>
    <t xml:space="preserve">  扶贫</t>
  </si>
  <si>
    <t>2130504</t>
  </si>
  <si>
    <t xml:space="preserve">    农村基础设施建设</t>
  </si>
  <si>
    <t>2130505</t>
  </si>
  <si>
    <t xml:space="preserve">    生产发展</t>
  </si>
  <si>
    <t>2130599</t>
  </si>
  <si>
    <t xml:space="preserve">    其他扶贫支出</t>
  </si>
  <si>
    <t>21306</t>
  </si>
  <si>
    <t xml:space="preserve">  农业综合开发</t>
  </si>
  <si>
    <t>2130602</t>
  </si>
  <si>
    <t xml:space="preserve">    土地治理</t>
  </si>
  <si>
    <t>2130699</t>
  </si>
  <si>
    <t xml:space="preserve">    其他农业综合开发支出</t>
  </si>
  <si>
    <t>21307</t>
  </si>
  <si>
    <t xml:space="preserve">  农村综合改革</t>
  </si>
  <si>
    <t>2130701</t>
  </si>
  <si>
    <t xml:space="preserve">    对村级一事一议的补助</t>
  </si>
  <si>
    <t>2130705</t>
  </si>
  <si>
    <t xml:space="preserve">    对村民委员会和村党支部的补助</t>
  </si>
  <si>
    <t>2130707</t>
  </si>
  <si>
    <t xml:space="preserve">    农村综合改革示范试点补助</t>
  </si>
  <si>
    <t>2130799</t>
  </si>
  <si>
    <t xml:space="preserve">    其他农村综合改革支出</t>
  </si>
  <si>
    <t>21308</t>
  </si>
  <si>
    <t xml:space="preserve">  普惠金融发展支出</t>
  </si>
  <si>
    <t>2130805</t>
  </si>
  <si>
    <t xml:space="preserve">    补充小额担保贷款基金</t>
  </si>
  <si>
    <t>2130899</t>
  </si>
  <si>
    <t xml:space="preserve">    其他普惠金融发展支出</t>
  </si>
  <si>
    <t>21399</t>
  </si>
  <si>
    <t xml:space="preserve">  其他农林水支出(款)</t>
  </si>
  <si>
    <t>2139999</t>
  </si>
  <si>
    <t xml:space="preserve">    其他农林水支出(项)</t>
  </si>
  <si>
    <t>214</t>
  </si>
  <si>
    <t>交通运输支出</t>
  </si>
  <si>
    <t>21401</t>
  </si>
  <si>
    <t xml:space="preserve">  公路水路运输</t>
  </si>
  <si>
    <t>2140101</t>
  </si>
  <si>
    <t>2140105</t>
  </si>
  <si>
    <t xml:space="preserve">    公路改建</t>
  </si>
  <si>
    <t>2140106</t>
  </si>
  <si>
    <t xml:space="preserve">    公路养护</t>
  </si>
  <si>
    <t>2140109</t>
  </si>
  <si>
    <t xml:space="preserve">    公路和运输信息化建设</t>
  </si>
  <si>
    <t>2140199</t>
  </si>
  <si>
    <t xml:space="preserve">    其他公路水路运输支出</t>
  </si>
  <si>
    <t>21404</t>
  </si>
  <si>
    <t xml:space="preserve">  成品油价格改革对交通运输的补贴</t>
  </si>
  <si>
    <t>2140401</t>
  </si>
  <si>
    <t xml:space="preserve">    对城市公交的补贴</t>
  </si>
  <si>
    <t>2140403</t>
  </si>
  <si>
    <t xml:space="preserve">    对出租车的补贴</t>
  </si>
  <si>
    <t>2140499</t>
  </si>
  <si>
    <t xml:space="preserve">    成品油价格改革补贴其他支出</t>
  </si>
  <si>
    <t>21406</t>
  </si>
  <si>
    <t xml:space="preserve">  车辆购置税支出</t>
  </si>
  <si>
    <t>2140602</t>
  </si>
  <si>
    <t xml:space="preserve">    车辆购置税用于农村公路建设支出</t>
  </si>
  <si>
    <t>21499</t>
  </si>
  <si>
    <t xml:space="preserve">  其他交通运输支出(款)</t>
  </si>
  <si>
    <t>2149999</t>
  </si>
  <si>
    <t xml:space="preserve">    其他交通运输支出(项)</t>
  </si>
  <si>
    <t>215</t>
  </si>
  <si>
    <t>资源勘探信息等支出</t>
  </si>
  <si>
    <t>21505</t>
  </si>
  <si>
    <t xml:space="preserve">  工业和信息产业监管</t>
  </si>
  <si>
    <t>2150508</t>
  </si>
  <si>
    <t xml:space="preserve">    无线电监管</t>
  </si>
  <si>
    <t>2150599</t>
  </si>
  <si>
    <t xml:space="preserve">    其他工业和信息产业监管支出</t>
  </si>
  <si>
    <t>21506</t>
  </si>
  <si>
    <t xml:space="preserve">  安全生产监管</t>
  </si>
  <si>
    <t>2150601</t>
  </si>
  <si>
    <t>2150605</t>
  </si>
  <si>
    <t xml:space="preserve">    安全监管监察专项</t>
  </si>
  <si>
    <t>21507</t>
  </si>
  <si>
    <t xml:space="preserve">  国有资产监管</t>
  </si>
  <si>
    <t>2150799</t>
  </si>
  <si>
    <t xml:space="preserve">    其他国有资产监管支出</t>
  </si>
  <si>
    <t>21508</t>
  </si>
  <si>
    <t xml:space="preserve">  支持中小企业发展和管理支出</t>
  </si>
  <si>
    <t>2150804</t>
  </si>
  <si>
    <t xml:space="preserve">    科技型中小企业技术创新基金</t>
  </si>
  <si>
    <t>21599</t>
  </si>
  <si>
    <t xml:space="preserve">  其他资源勘探信息等支出(款)</t>
  </si>
  <si>
    <t>2159999</t>
  </si>
  <si>
    <t xml:space="preserve">    其他资源勘探信息等支出(项)</t>
  </si>
  <si>
    <t>216</t>
  </si>
  <si>
    <t>商业服务业等支出</t>
  </si>
  <si>
    <t>21602</t>
  </si>
  <si>
    <t xml:space="preserve">  商业流通事务</t>
  </si>
  <si>
    <t>2160299</t>
  </si>
  <si>
    <t xml:space="preserve">    其他商业流通事务支出</t>
  </si>
  <si>
    <t>21605</t>
  </si>
  <si>
    <t xml:space="preserve">  旅游业管理与服务支出</t>
  </si>
  <si>
    <t>2160501</t>
  </si>
  <si>
    <t>2160504</t>
  </si>
  <si>
    <t xml:space="preserve">    旅游宣传</t>
  </si>
  <si>
    <t>2160599</t>
  </si>
  <si>
    <t xml:space="preserve">    其他旅游业管理与服务支出</t>
  </si>
  <si>
    <t>21606</t>
  </si>
  <si>
    <t xml:space="preserve">  涉外发展服务支出</t>
  </si>
  <si>
    <t>2160699</t>
  </si>
  <si>
    <t xml:space="preserve">    其他涉外发展服务支出</t>
  </si>
  <si>
    <t>21699</t>
  </si>
  <si>
    <t xml:space="preserve">  其他商业服务业等支出(款)</t>
  </si>
  <si>
    <t>2169999</t>
  </si>
  <si>
    <t xml:space="preserve">    其他商业服务业等支出(项)</t>
  </si>
  <si>
    <t>217</t>
  </si>
  <si>
    <t>金融支出</t>
  </si>
  <si>
    <t>21799</t>
  </si>
  <si>
    <t xml:space="preserve">  其他金融支出(款)</t>
  </si>
  <si>
    <t>2179901</t>
  </si>
  <si>
    <t xml:space="preserve">    其他金融支出(项)</t>
  </si>
  <si>
    <t>220</t>
  </si>
  <si>
    <t>国土海洋气象等支出</t>
  </si>
  <si>
    <t>22001</t>
  </si>
  <si>
    <t xml:space="preserve">  国土资源事务</t>
  </si>
  <si>
    <t>2200101</t>
  </si>
  <si>
    <t>2200105</t>
  </si>
  <si>
    <t xml:space="preserve">    土地资源调查</t>
  </si>
  <si>
    <t>2200106</t>
  </si>
  <si>
    <t xml:space="preserve">    土地资源利用与保护</t>
  </si>
  <si>
    <t>2200111</t>
  </si>
  <si>
    <t xml:space="preserve">    地质灾害防治</t>
  </si>
  <si>
    <t>2200113</t>
  </si>
  <si>
    <t xml:space="preserve">    地质及矿产资源调查</t>
  </si>
  <si>
    <t>2200150</t>
  </si>
  <si>
    <t>2200199</t>
  </si>
  <si>
    <t xml:space="preserve">    其他国土资源事务支出</t>
  </si>
  <si>
    <t>22005</t>
  </si>
  <si>
    <t xml:space="preserve">  气象事务</t>
  </si>
  <si>
    <t>2200501</t>
  </si>
  <si>
    <t>2200504</t>
  </si>
  <si>
    <t xml:space="preserve">    气象事业机构</t>
  </si>
  <si>
    <t>2200508</t>
  </si>
  <si>
    <t xml:space="preserve">    气象预报预测</t>
  </si>
  <si>
    <t>2200599</t>
  </si>
  <si>
    <t xml:space="preserve">    其他气象事务支出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</si>
  <si>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</si>
  <si>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</si>
  <si>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</si>
  <si>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</si>
  <si>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</si>
  <si>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</si>
  <si>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2210106</t>
  </si>
  <si>
    <t xml:space="preserve">    公共租赁住房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</si>
  <si>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</si>
  <si>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</si>
  <si>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</si>
  <si>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</si>
  <si>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</si>
  <si>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</si>
  <si>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22103</t>
  </si>
  <si>
    <t xml:space="preserve">  城乡社区住宅</t>
  </si>
  <si>
    <t>2210302</t>
  </si>
  <si>
    <t xml:space="preserve">    住房公积金管理</t>
  </si>
  <si>
    <t>2210399</t>
  </si>
  <si>
    <t xml:space="preserve">    其他城乡社区住宅支出</t>
  </si>
  <si>
    <t>222</t>
  </si>
  <si>
    <t>粮油物资储备支出</t>
  </si>
  <si>
    <t>22201</t>
  </si>
  <si>
    <t xml:space="preserve">  粮油事务</t>
  </si>
  <si>
    <t>2220115</t>
  </si>
  <si>
    <t xml:space="preserve">    粮食风险基金</t>
  </si>
  <si>
    <t>2220199</t>
  </si>
  <si>
    <t xml:space="preserve">    其他粮油事务支出</t>
  </si>
  <si>
    <t>22204</t>
  </si>
  <si>
    <t xml:space="preserve">  粮油储备</t>
  </si>
  <si>
    <t>2220499</t>
  </si>
  <si>
    <t xml:space="preserve">    其他粮油储备支出</t>
  </si>
  <si>
    <t>预备费</t>
  </si>
  <si>
    <t>229</t>
  </si>
  <si>
    <t>其他支出(类)</t>
  </si>
  <si>
    <t xml:space="preserve">  年初预留</t>
  </si>
  <si>
    <t>22999</t>
  </si>
  <si>
    <t xml:space="preserve">  其他支出(款)</t>
  </si>
  <si>
    <t>2299901</t>
  </si>
  <si>
    <t xml:space="preserve">    其他支出(项)</t>
  </si>
  <si>
    <t>232</t>
  </si>
  <si>
    <t>债务付息支出</t>
  </si>
  <si>
    <t>23203</t>
  </si>
  <si>
    <t xml:space="preserve">  地方政府一般债务付息支出</t>
  </si>
  <si>
    <t>2320301</t>
  </si>
  <si>
    <t xml:space="preserve">    地方政府一般债券付息支出</t>
  </si>
  <si>
    <t>2320304</t>
  </si>
  <si>
    <t xml:space="preserve">    地方政府其他一般债务付息支出</t>
  </si>
  <si>
    <t>附表五</t>
  </si>
  <si>
    <t>2016年佛冈县一般公共预算支出决算表（按经济分类）</t>
  </si>
  <si>
    <t>项        目</t>
  </si>
  <si>
    <t>决   算  数</t>
  </si>
  <si>
    <t>合计</t>
  </si>
  <si>
    <t>部门拨款列支数</t>
  </si>
  <si>
    <t>非部门拨
款列支数</t>
  </si>
  <si>
    <t xml:space="preserve">   工资福利性支出</t>
  </si>
  <si>
    <t xml:space="preserve">   商品和服务支出</t>
  </si>
  <si>
    <t xml:space="preserve">   对个人和家庭支出</t>
  </si>
  <si>
    <t xml:space="preserve">   对企事业单位支出</t>
  </si>
  <si>
    <t xml:space="preserve">   债务利息支出</t>
  </si>
  <si>
    <t xml:space="preserve">   基本建设支出</t>
  </si>
  <si>
    <t xml:space="preserve">   其他资本性支出</t>
  </si>
  <si>
    <t xml:space="preserve">   其他支出</t>
  </si>
  <si>
    <t>一般公共预算支出合计</t>
  </si>
  <si>
    <t>附表六</t>
  </si>
  <si>
    <t>2016年度佛冈县政府性基金收支决算表</t>
  </si>
  <si>
    <t>政府性基金收入</t>
  </si>
  <si>
    <t>政府性基金支出</t>
  </si>
  <si>
    <t>政府性基金上级补助收入</t>
  </si>
  <si>
    <t>政府性基金补助下级支出</t>
  </si>
  <si>
    <t>政府性基金省补助计划单列市收入</t>
  </si>
  <si>
    <t>政府性基金计划单列市上解省支出</t>
  </si>
  <si>
    <t xml:space="preserve">  地方政府债务收入</t>
  </si>
  <si>
    <t xml:space="preserve">  地方政府债务还本支出</t>
  </si>
  <si>
    <t xml:space="preserve">    专项债务收入</t>
  </si>
  <si>
    <t xml:space="preserve">    专项债务还本支出</t>
  </si>
  <si>
    <t xml:space="preserve">  地方政府专项债务转贷收入</t>
  </si>
  <si>
    <t xml:space="preserve">  地方政府专项债务转贷支出</t>
  </si>
  <si>
    <t>政府性基金下级上解收入</t>
  </si>
  <si>
    <t>政府性基金上解上级支出</t>
  </si>
  <si>
    <t>政府性基金计划单列市上解省收入</t>
  </si>
  <si>
    <t>政府性基金省补助计划单列市支出</t>
  </si>
  <si>
    <t>政府性基金上年结余</t>
  </si>
  <si>
    <t>政府性基金调出资金</t>
  </si>
  <si>
    <t>政府性基金调入资金</t>
  </si>
  <si>
    <t>政府性基金年终结余</t>
  </si>
  <si>
    <t xml:space="preserve">  1.一般公共预算调入</t>
  </si>
  <si>
    <t xml:space="preserve">  2.调入专项收入</t>
  </si>
  <si>
    <t xml:space="preserve">  3.其他调入</t>
  </si>
  <si>
    <t>收　　入　　总　　计　</t>
  </si>
  <si>
    <t>支　　出　　总　　计</t>
  </si>
  <si>
    <t>附表七</t>
  </si>
  <si>
    <t>2016年佛冈县政府性基金收入决算表</t>
  </si>
  <si>
    <t>单位；万元</t>
  </si>
  <si>
    <t>一、县本级政府性基金收入</t>
  </si>
  <si>
    <t xml:space="preserve">   散装水泥专项资金收入</t>
  </si>
  <si>
    <t xml:space="preserve">   新型墙体材料专项基金收入</t>
  </si>
  <si>
    <t xml:space="preserve">   城市公用事业附加收入</t>
  </si>
  <si>
    <t xml:space="preserve">   国有土地收益基金收入</t>
  </si>
  <si>
    <t xml:space="preserve">   农业土地开发资金收入</t>
  </si>
  <si>
    <t xml:space="preserve">   国有土地使用权出让收入</t>
  </si>
  <si>
    <t xml:space="preserve">   彩票公益金收入</t>
  </si>
  <si>
    <t xml:space="preserve">      其中：福利彩票</t>
  </si>
  <si>
    <t xml:space="preserve">           体育彩票</t>
  </si>
  <si>
    <t xml:space="preserve">   城市基础设施配套费收入</t>
  </si>
  <si>
    <t xml:space="preserve">   无线电频率占用费</t>
  </si>
  <si>
    <t xml:space="preserve">   水土保持补偿费收入</t>
  </si>
  <si>
    <t xml:space="preserve">   污水处理费收入</t>
  </si>
  <si>
    <t xml:space="preserve">   其他政府性基金收入</t>
  </si>
  <si>
    <t>二、上级补助收入</t>
  </si>
  <si>
    <t>三、债务转贷收入</t>
  </si>
  <si>
    <t>四、上年结转结余收入</t>
  </si>
  <si>
    <t>政府性基金收入合计</t>
  </si>
  <si>
    <t>附表八</t>
  </si>
  <si>
    <t>2016年度佛冈县政府性基金支出决算表</t>
  </si>
  <si>
    <t>一、教育支出</t>
  </si>
  <si>
    <t>二、科学技术支出</t>
  </si>
  <si>
    <t xml:space="preserve">    核电站乏燃料处理处置基金支出</t>
  </si>
  <si>
    <t>三、文化体育与传媒支出</t>
  </si>
  <si>
    <t xml:space="preserve">    国家电影事业发展专项资金及对应专项债务收入安排的支出</t>
  </si>
  <si>
    <t>四、社会保障和就业支出</t>
  </si>
  <si>
    <t xml:space="preserve">    大中型水库移民后期扶持基金支出</t>
  </si>
  <si>
    <t xml:space="preserve">    小型水库移民扶助基金及对应专项债务收入安排的支出</t>
  </si>
  <si>
    <t>五、节能环保支出</t>
  </si>
  <si>
    <t xml:space="preserve">    可再生能源电价附加收入安排的支出</t>
  </si>
  <si>
    <t xml:space="preserve">    废弃电器电子产品处理基金支出</t>
  </si>
  <si>
    <t>六、城乡社区支出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</si>
  <si>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</si>
  <si>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</si>
  <si>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</si>
  <si>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</si>
  <si>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新增建设用地土地有偿使用费及对应专项债务收入安排的支出</t>
  </si>
  <si>
    <t xml:space="preserve">    城市基础设施配套费及对应专项债务收入安排的支出</t>
  </si>
  <si>
    <t xml:space="preserve">    污水处理费及对应专项债务收入安排的支出</t>
  </si>
  <si>
    <t>六、农林水支出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</si>
  <si>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</si>
  <si>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</si>
  <si>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国家重大水利工程建设基金及对应专项债务收入安排的支出</t>
  </si>
  <si>
    <t xml:space="preserve">    水土保持补偿费安排的支出</t>
  </si>
  <si>
    <t>七、交通运输支出</t>
  </si>
  <si>
    <t xml:space="preserve">  铁路运输</t>
  </si>
  <si>
    <t xml:space="preserve">    铁路资产变现收入安排的支出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</si>
  <si>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</si>
  <si>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</si>
  <si>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</si>
  <si>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</si>
  <si>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</si>
  <si>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</si>
  <si>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>八、资源勘探信息等支出</t>
  </si>
  <si>
    <t xml:space="preserve">    工业和信息产业监管</t>
  </si>
  <si>
    <t xml:space="preserve">       无线电频率占用费安排的支出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</si>
  <si>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</si>
  <si>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</si>
  <si>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</si>
  <si>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 xml:space="preserve">    电力改革预留资产变现收入安排的支出</t>
  </si>
  <si>
    <t>九、商业服务业等支出</t>
  </si>
  <si>
    <t>十、金融支出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</si>
  <si>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</si>
  <si>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</si>
  <si>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</si>
  <si>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十一、其他支出</t>
  </si>
  <si>
    <t xml:space="preserve">    彩票发行销售机构业务费安排的支出</t>
  </si>
  <si>
    <t xml:space="preserve">    彩票公益金及对应专项债务收入安排的支出</t>
  </si>
  <si>
    <t xml:space="preserve">    烟草企业上缴专项收入安排的支出</t>
  </si>
  <si>
    <t xml:space="preserve">    其他政府性基金及对应专项债务收入安排的支出</t>
  </si>
  <si>
    <t>十二、债务付息支出</t>
  </si>
  <si>
    <t>十三、债务发行费用支出</t>
  </si>
  <si>
    <t>附表九</t>
  </si>
  <si>
    <t>2016年佛冈县社会保险基金收入决算表</t>
  </si>
  <si>
    <t>项       目</t>
  </si>
  <si>
    <t>社会保险基金收入合计</t>
  </si>
  <si>
    <t xml:space="preserve">  其中：保险费收入</t>
  </si>
  <si>
    <t xml:space="preserve">        财政补贴收入</t>
  </si>
  <si>
    <t xml:space="preserve">        利息收入</t>
  </si>
  <si>
    <t>一、企业职工基本养老保险基金收入</t>
  </si>
  <si>
    <t xml:space="preserve">      其中：保险费收入</t>
  </si>
  <si>
    <t xml:space="preserve">            财政补贴收入</t>
  </si>
  <si>
    <t xml:space="preserve">            利息收入</t>
  </si>
  <si>
    <t>二、失业保险基金收入</t>
  </si>
  <si>
    <t>三、工伤保险基金收入</t>
  </si>
  <si>
    <t>四、城乡居民社会养老保险基金收入</t>
  </si>
  <si>
    <t>附表十</t>
  </si>
  <si>
    <t>2016年佛冈县社会保险基金支出决算表</t>
  </si>
  <si>
    <t>社会保险基金支出合计</t>
  </si>
  <si>
    <t xml:space="preserve">  其中：保险待遇支出</t>
  </si>
  <si>
    <t>一、企业职工基本养老保险基金支出</t>
  </si>
  <si>
    <t xml:space="preserve">      其中：保险待遇支出</t>
  </si>
  <si>
    <t>二、失业保险基金支出</t>
  </si>
  <si>
    <t>三、工伤保险基金支出</t>
  </si>
  <si>
    <t>五、城乡居民社会养老保险基金支出</t>
  </si>
  <si>
    <t>附表十一</t>
  </si>
  <si>
    <t>2016年佛冈县社会保险基金结余决算表</t>
  </si>
  <si>
    <t xml:space="preserve"> 项      目</t>
  </si>
  <si>
    <t>社会保险基金当年收支结余</t>
  </si>
  <si>
    <t>社会保险基金年末累计结余</t>
  </si>
  <si>
    <t>一、企业职工基本养老保险基金当年收支结余</t>
  </si>
  <si>
    <t xml:space="preserve">    企业职工基本养老保险基金年末累计结余</t>
  </si>
  <si>
    <t>二、失业保险基金当年收支结余</t>
  </si>
  <si>
    <t xml:space="preserve">    失业保险基金年末累计结余</t>
  </si>
  <si>
    <t>三、工伤保险基金当年收支结余</t>
  </si>
  <si>
    <t xml:space="preserve">    工伤保险基金年末累计结余</t>
  </si>
  <si>
    <t>五、城乡居民社会养老保险基金当年收支结余</t>
  </si>
  <si>
    <t xml:space="preserve">    城乡居民社会养老保险基金年末累计结余</t>
  </si>
  <si>
    <t>附表十二</t>
  </si>
  <si>
    <t>2016年佛冈县国有资本经营预算收支决算表</t>
  </si>
  <si>
    <t>项     目</t>
  </si>
  <si>
    <t>非税收入</t>
  </si>
  <si>
    <t xml:space="preserve">    其他国有资本经营预算支出</t>
  </si>
  <si>
    <t xml:space="preserve">    利润收入</t>
  </si>
  <si>
    <t xml:space="preserve">      其他国有资本经营预算企业利润收入</t>
  </si>
  <si>
    <t xml:space="preserve">    股利、股息收入</t>
  </si>
  <si>
    <t xml:space="preserve">      其他国有资本经营预算企业股利、股息收入</t>
  </si>
  <si>
    <t xml:space="preserve">    产权转让收入</t>
  </si>
  <si>
    <t xml:space="preserve">    清算收入</t>
  </si>
  <si>
    <t xml:space="preserve">    其他国有资本经营预算收入</t>
  </si>
  <si>
    <t>其他支出</t>
  </si>
  <si>
    <t xml:space="preserve">  国有资本经营预算支出</t>
  </si>
  <si>
    <t>国有资本经营收入小计</t>
  </si>
  <si>
    <t>国有资本经营支出小计</t>
  </si>
  <si>
    <t>上年结转收入</t>
  </si>
  <si>
    <t>国有资本经营预算调出资金</t>
  </si>
  <si>
    <t>结转下年支出</t>
  </si>
  <si>
    <t>收入合计</t>
  </si>
  <si>
    <t>支出合计</t>
  </si>
  <si>
    <t>附表十三</t>
  </si>
  <si>
    <t>2016年佛冈县政府性债务收支情况</t>
  </si>
  <si>
    <t>债务类别</t>
  </si>
  <si>
    <t>政府负有偿还责任债务</t>
  </si>
  <si>
    <t>政府负有担保责任债务</t>
  </si>
  <si>
    <t>政府可能承担一定救助责任债务</t>
  </si>
  <si>
    <t>项   目</t>
  </si>
  <si>
    <t>小计</t>
  </si>
  <si>
    <t>一般债务</t>
  </si>
  <si>
    <t>专项债务</t>
  </si>
  <si>
    <t>期初余额</t>
  </si>
  <si>
    <t>当年还本付息</t>
  </si>
  <si>
    <t>本金</t>
  </si>
  <si>
    <t>利息</t>
  </si>
  <si>
    <t>新增债务</t>
  </si>
  <si>
    <t xml:space="preserve"> 其中：置换债券</t>
  </si>
  <si>
    <t xml:space="preserve">       新增债券</t>
  </si>
  <si>
    <t>期末余额</t>
  </si>
  <si>
    <t>附表十四</t>
  </si>
  <si>
    <t>2016年佛冈县“三公”经费支出决算表</t>
  </si>
  <si>
    <t>2015年决算数</t>
  </si>
  <si>
    <t>2016年初预算数</t>
  </si>
  <si>
    <t>2016年决算数</t>
  </si>
  <si>
    <t>一、公车购置和运行费用</t>
  </si>
  <si>
    <t>其中：公车购置支出</t>
  </si>
  <si>
    <t xml:space="preserve">     公车运行和维护费用</t>
  </si>
  <si>
    <t>二、公务接待费</t>
  </si>
  <si>
    <t>三、因公出国（出境）费用</t>
  </si>
  <si>
    <t>合  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</si>
</sst>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6" fillId="9" borderId="1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8" fillId="0" borderId="0"/>
  </cellStyleXfs>
  <cellXfs count="8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/>
    <xf numFmtId="0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>
      <alignment vertical="center"/>
    </xf>
    <xf numFmtId="0" fontId="4" fillId="0" borderId="0" xfId="0" applyFont="1" applyFill="1" applyAlignment="1"/>
    <xf numFmtId="3" fontId="1" fillId="0" borderId="0" xfId="0" applyNumberFormat="1" applyFont="1" applyFill="1" applyBorder="1" applyAlignment="1" applyProtection="1">
      <alignment horizontal="left" vertical="center"/>
    </xf>
    <xf numFmtId="3" fontId="6" fillId="0" borderId="5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vertical="center"/>
    </xf>
    <xf numFmtId="3" fontId="1" fillId="0" borderId="5" xfId="0" applyNumberFormat="1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3" fontId="6" fillId="0" borderId="9" xfId="0" applyNumberFormat="1" applyFont="1" applyFill="1" applyBorder="1" applyAlignment="1" applyProtection="1">
      <alignment horizontal="right" vertical="center"/>
    </xf>
    <xf numFmtId="3" fontId="1" fillId="0" borderId="9" xfId="0" applyNumberFormat="1" applyFont="1" applyFill="1" applyBorder="1" applyAlignment="1" applyProtection="1">
      <alignment horizontal="right" vertical="center"/>
    </xf>
    <xf numFmtId="3" fontId="1" fillId="0" borderId="6" xfId="0" applyNumberFormat="1" applyFont="1" applyFill="1" applyBorder="1" applyAlignment="1" applyProtection="1">
      <alignment horizontal="left" vertical="center"/>
    </xf>
    <xf numFmtId="3" fontId="6" fillId="0" borderId="10" xfId="0" applyNumberFormat="1" applyFont="1" applyFill="1" applyBorder="1" applyAlignment="1" applyProtection="1">
      <alignment horizontal="left" vertical="center"/>
    </xf>
    <xf numFmtId="3" fontId="6" fillId="0" borderId="6" xfId="0" applyNumberFormat="1" applyFont="1" applyFill="1" applyBorder="1" applyAlignment="1" applyProtection="1">
      <alignment horizontal="left" vertical="center"/>
    </xf>
    <xf numFmtId="3" fontId="1" fillId="0" borderId="8" xfId="0" applyNumberFormat="1" applyFont="1" applyFill="1" applyBorder="1" applyAlignment="1" applyProtection="1">
      <alignment horizontal="right" vertical="center"/>
    </xf>
    <xf numFmtId="3" fontId="6" fillId="0" borderId="8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11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176" fontId="7" fillId="0" borderId="1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352425</xdr:rowOff>
    </xdr:from>
    <xdr:to>
      <xdr:col>1</xdr:col>
      <xdr:colOff>523875</xdr:colOff>
      <xdr:row>4</xdr:row>
      <xdr:rowOff>342900</xdr:rowOff>
    </xdr:to>
    <xdr:cxnSp>
      <xdr:nvCxnSpPr>
        <xdr:cNvPr id="3" name="直接连接符 2"/>
        <xdr:cNvCxnSpPr/>
      </xdr:nvCxnSpPr>
      <xdr:spPr>
        <a:xfrm>
          <a:off x="635" y="879475"/>
          <a:ext cx="1542415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044;&#31639;2016.4.28&#22791;&#20221;\2016&#24180;&#24230;\2015&#24180;&#20915;&#31639;\&#20315;&#20872;&#24405;&#20837;&#34920;&#34920;&#26679;(&#22269;&#24211;4.12&#2591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f\Documents\2016&#24180;&#20915;&#31639;\2016&#20915;&#31639;&#25253;&#34920;&#65288;&#21021;&#31295;&#65289;--4.26&#65288;&#20043;&#201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O7">
            <v>0</v>
          </cell>
        </row>
        <row r="20">
          <cell r="O20">
            <v>0</v>
          </cell>
        </row>
        <row r="21">
          <cell r="O21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8">
          <cell r="O38">
            <v>0</v>
          </cell>
        </row>
        <row r="51">
          <cell r="O51">
            <v>0</v>
          </cell>
        </row>
        <row r="52">
          <cell r="O52">
            <v>0</v>
          </cell>
        </row>
        <row r="67">
          <cell r="O67">
            <v>0</v>
          </cell>
        </row>
        <row r="68">
          <cell r="O68">
            <v>0</v>
          </cell>
        </row>
        <row r="76">
          <cell r="O76">
            <v>0</v>
          </cell>
        </row>
        <row r="77">
          <cell r="O77">
            <v>0</v>
          </cell>
        </row>
        <row r="79">
          <cell r="O79">
            <v>0</v>
          </cell>
        </row>
        <row r="83">
          <cell r="O83">
            <v>0</v>
          </cell>
        </row>
        <row r="84">
          <cell r="O84">
            <v>0</v>
          </cell>
        </row>
        <row r="87">
          <cell r="O87">
            <v>0</v>
          </cell>
        </row>
        <row r="88">
          <cell r="O88">
            <v>0</v>
          </cell>
        </row>
        <row r="96">
          <cell r="O96">
            <v>0</v>
          </cell>
        </row>
        <row r="97">
          <cell r="O97">
            <v>0</v>
          </cell>
        </row>
        <row r="105">
          <cell r="O105">
            <v>0</v>
          </cell>
        </row>
        <row r="106">
          <cell r="O106">
            <v>0</v>
          </cell>
        </row>
        <row r="112">
          <cell r="O112">
            <v>0</v>
          </cell>
        </row>
        <row r="113">
          <cell r="O113">
            <v>0</v>
          </cell>
        </row>
        <row r="115">
          <cell r="O115">
            <v>0</v>
          </cell>
        </row>
        <row r="121">
          <cell r="O121">
            <v>0</v>
          </cell>
        </row>
        <row r="122">
          <cell r="O122">
            <v>0</v>
          </cell>
        </row>
        <row r="129">
          <cell r="O129">
            <v>0</v>
          </cell>
        </row>
        <row r="130">
          <cell r="O130">
            <v>0</v>
          </cell>
        </row>
        <row r="140">
          <cell r="O140">
            <v>0</v>
          </cell>
        </row>
        <row r="141">
          <cell r="O141">
            <v>0</v>
          </cell>
        </row>
        <row r="143">
          <cell r="O143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0</v>
          </cell>
        </row>
        <row r="154">
          <cell r="O154">
            <v>0</v>
          </cell>
        </row>
        <row r="156">
          <cell r="O156">
            <v>0</v>
          </cell>
        </row>
        <row r="161">
          <cell r="O161">
            <v>0</v>
          </cell>
        </row>
        <row r="162">
          <cell r="O162">
            <v>0</v>
          </cell>
        </row>
        <row r="164">
          <cell r="O164">
            <v>0</v>
          </cell>
        </row>
        <row r="169">
          <cell r="O169">
            <v>0</v>
          </cell>
        </row>
        <row r="170">
          <cell r="O170">
            <v>0</v>
          </cell>
        </row>
        <row r="172">
          <cell r="O172">
            <v>0</v>
          </cell>
        </row>
        <row r="177">
          <cell r="O177">
            <v>0</v>
          </cell>
        </row>
        <row r="178">
          <cell r="O178">
            <v>0</v>
          </cell>
        </row>
        <row r="179">
          <cell r="O179">
            <v>0</v>
          </cell>
        </row>
        <row r="188">
          <cell r="O188">
            <v>0</v>
          </cell>
        </row>
        <row r="195">
          <cell r="O195">
            <v>0</v>
          </cell>
        </row>
        <row r="207">
          <cell r="O207">
            <v>0</v>
          </cell>
        </row>
        <row r="214">
          <cell r="O214">
            <v>0</v>
          </cell>
        </row>
        <row r="215">
          <cell r="O215">
            <v>0</v>
          </cell>
        </row>
        <row r="217">
          <cell r="O217">
            <v>0</v>
          </cell>
        </row>
        <row r="223">
          <cell r="O223">
            <v>0</v>
          </cell>
        </row>
        <row r="224">
          <cell r="O224">
            <v>0</v>
          </cell>
        </row>
        <row r="225">
          <cell r="O225">
            <v>0</v>
          </cell>
        </row>
        <row r="229">
          <cell r="O229">
            <v>0</v>
          </cell>
        </row>
        <row r="238">
          <cell r="O238">
            <v>0</v>
          </cell>
        </row>
        <row r="239">
          <cell r="O239">
            <v>0</v>
          </cell>
        </row>
        <row r="240">
          <cell r="O240">
            <v>0</v>
          </cell>
        </row>
        <row r="262">
          <cell r="O262">
            <v>0</v>
          </cell>
        </row>
        <row r="263">
          <cell r="O263">
            <v>0</v>
          </cell>
        </row>
        <row r="264">
          <cell r="O264">
            <v>0</v>
          </cell>
        </row>
        <row r="267">
          <cell r="O267">
            <v>0</v>
          </cell>
        </row>
        <row r="268">
          <cell r="O26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>
        <row r="5">
          <cell r="C5">
            <v>84413</v>
          </cell>
        </row>
      </sheetData>
      <sheetData sheetId="4">
        <row r="5">
          <cell r="C5">
            <v>221038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2"/>
  <sheetViews>
    <sheetView topLeftCell="A10" workbookViewId="0">
      <selection activeCell="H27" sqref="H27"/>
    </sheetView>
  </sheetViews>
  <sheetFormatPr defaultColWidth="9" defaultRowHeight="13.5"/>
  <cols>
    <col min="1" max="1" width="25.375" customWidth="1"/>
    <col min="2" max="2" width="11.125" customWidth="1"/>
    <col min="3" max="3" width="10.375" customWidth="1"/>
    <col min="4" max="4" width="10.25" customWidth="1"/>
    <col min="5" max="5" width="26.375" customWidth="1"/>
    <col min="6" max="6" width="10.875" customWidth="1"/>
    <col min="7" max="7" width="11.375" customWidth="1"/>
    <col min="8" max="8" width="12" customWidth="1"/>
  </cols>
  <sheetData>
    <row r="1" spans="1:3">
      <c r="A1" s="10" t="s">
        <v>0</v>
      </c>
      <c r="B1" s="75"/>
      <c r="C1" s="75"/>
    </row>
    <row r="2" ht="28" customHeight="1" spans="1:8">
      <c r="A2" s="25" t="s">
        <v>1</v>
      </c>
      <c r="B2" s="25"/>
      <c r="C2" s="25"/>
      <c r="D2" s="25"/>
      <c r="E2" s="25"/>
      <c r="F2" s="25"/>
      <c r="G2" s="25"/>
      <c r="H2" s="25"/>
    </row>
    <row r="3" ht="28" customHeight="1" spans="1:8">
      <c r="A3" s="27" t="s">
        <v>2</v>
      </c>
      <c r="B3" s="27"/>
      <c r="C3" s="27"/>
      <c r="D3" s="27"/>
      <c r="E3" s="27"/>
      <c r="F3" s="27"/>
      <c r="G3" s="27"/>
      <c r="H3" s="27"/>
    </row>
    <row r="4" ht="28" customHeight="1" spans="1:8">
      <c r="A4" s="42" t="s">
        <v>3</v>
      </c>
      <c r="B4" s="42" t="s">
        <v>4</v>
      </c>
      <c r="C4" s="42" t="s">
        <v>5</v>
      </c>
      <c r="D4" s="42" t="s">
        <v>6</v>
      </c>
      <c r="E4" s="76" t="s">
        <v>3</v>
      </c>
      <c r="F4" s="77" t="s">
        <v>4</v>
      </c>
      <c r="G4" s="28" t="s">
        <v>5</v>
      </c>
      <c r="H4" s="28" t="s">
        <v>6</v>
      </c>
    </row>
    <row r="5" ht="28" customHeight="1" spans="1:8">
      <c r="A5" s="46" t="s">
        <v>7</v>
      </c>
      <c r="B5" s="61">
        <f>SUM(B6,B8:B20)</f>
        <v>67778</v>
      </c>
      <c r="C5" s="61">
        <f>SUM(C6,C8:C20)</f>
        <v>51800</v>
      </c>
      <c r="D5" s="61">
        <f>SUM(D6,D8:D20)</f>
        <v>51587</v>
      </c>
      <c r="E5" s="46" t="s">
        <v>8</v>
      </c>
      <c r="F5" s="63">
        <v>21065</v>
      </c>
      <c r="G5" s="63">
        <v>19865</v>
      </c>
      <c r="H5" s="63">
        <v>39439</v>
      </c>
    </row>
    <row r="6" ht="28" customHeight="1" spans="1:8">
      <c r="A6" s="46" t="s">
        <v>9</v>
      </c>
      <c r="B6" s="63">
        <v>15691</v>
      </c>
      <c r="C6" s="63">
        <v>16255</v>
      </c>
      <c r="D6" s="63">
        <v>15484</v>
      </c>
      <c r="E6" s="46" t="s">
        <v>10</v>
      </c>
      <c r="F6" s="63"/>
      <c r="G6" s="63"/>
      <c r="H6" s="63"/>
    </row>
    <row r="7" ht="28" customHeight="1" spans="1:8">
      <c r="A7" s="46" t="s">
        <v>11</v>
      </c>
      <c r="B7" s="63"/>
      <c r="C7" s="63"/>
      <c r="D7" s="63"/>
      <c r="E7" s="46" t="s">
        <v>12</v>
      </c>
      <c r="F7" s="63">
        <v>406</v>
      </c>
      <c r="G7" s="63">
        <v>406</v>
      </c>
      <c r="H7" s="63">
        <v>271</v>
      </c>
    </row>
    <row r="8" ht="28" customHeight="1" spans="1:8">
      <c r="A8" s="46" t="s">
        <v>13</v>
      </c>
      <c r="B8" s="63">
        <v>13301</v>
      </c>
      <c r="C8" s="63">
        <v>5000</v>
      </c>
      <c r="D8" s="63">
        <v>4639</v>
      </c>
      <c r="E8" s="46" t="s">
        <v>14</v>
      </c>
      <c r="F8" s="63">
        <v>8371</v>
      </c>
      <c r="G8" s="63">
        <v>10871</v>
      </c>
      <c r="H8" s="63">
        <v>11532</v>
      </c>
    </row>
    <row r="9" ht="28" customHeight="1" spans="1:8">
      <c r="A9" s="46" t="s">
        <v>15</v>
      </c>
      <c r="B9" s="63">
        <v>6496</v>
      </c>
      <c r="C9" s="63">
        <v>9073</v>
      </c>
      <c r="D9" s="63">
        <v>7584</v>
      </c>
      <c r="E9" s="46" t="s">
        <v>16</v>
      </c>
      <c r="F9" s="63">
        <v>46852</v>
      </c>
      <c r="G9" s="63">
        <v>46852</v>
      </c>
      <c r="H9" s="63">
        <v>53922</v>
      </c>
    </row>
    <row r="10" ht="28" customHeight="1" spans="1:8">
      <c r="A10" s="46" t="s">
        <v>17</v>
      </c>
      <c r="B10" s="63">
        <v>1252</v>
      </c>
      <c r="C10" s="63">
        <v>1162</v>
      </c>
      <c r="D10" s="63">
        <v>1127</v>
      </c>
      <c r="E10" s="46" t="s">
        <v>18</v>
      </c>
      <c r="F10" s="63">
        <v>673</v>
      </c>
      <c r="G10" s="63">
        <v>673</v>
      </c>
      <c r="H10" s="63">
        <v>1015</v>
      </c>
    </row>
    <row r="11" ht="28" customHeight="1" spans="1:8">
      <c r="A11" s="46" t="s">
        <v>19</v>
      </c>
      <c r="B11" s="63">
        <v>160</v>
      </c>
      <c r="C11" s="63">
        <v>160</v>
      </c>
      <c r="D11" s="63">
        <v>191</v>
      </c>
      <c r="E11" s="46" t="s">
        <v>20</v>
      </c>
      <c r="F11" s="63">
        <v>1740</v>
      </c>
      <c r="G11" s="63">
        <v>1740</v>
      </c>
      <c r="H11" s="63">
        <v>2628</v>
      </c>
    </row>
    <row r="12" ht="28" customHeight="1" spans="1:8">
      <c r="A12" s="46" t="s">
        <v>21</v>
      </c>
      <c r="B12" s="63">
        <v>4825</v>
      </c>
      <c r="C12" s="63">
        <v>4560</v>
      </c>
      <c r="D12" s="63">
        <v>4705</v>
      </c>
      <c r="E12" s="46" t="s">
        <v>22</v>
      </c>
      <c r="F12" s="63">
        <v>23279</v>
      </c>
      <c r="G12" s="63">
        <v>23279</v>
      </c>
      <c r="H12" s="63">
        <v>28414</v>
      </c>
    </row>
    <row r="13" ht="28" customHeight="1" spans="1:8">
      <c r="A13" s="46" t="s">
        <v>23</v>
      </c>
      <c r="B13" s="63">
        <v>3114</v>
      </c>
      <c r="C13" s="63">
        <v>1930</v>
      </c>
      <c r="D13" s="63">
        <v>2924</v>
      </c>
      <c r="E13" s="46" t="s">
        <v>24</v>
      </c>
      <c r="F13" s="63">
        <v>29498</v>
      </c>
      <c r="G13" s="63">
        <v>30498</v>
      </c>
      <c r="H13" s="63">
        <v>32721</v>
      </c>
    </row>
    <row r="14" ht="28" customHeight="1" spans="1:8">
      <c r="A14" s="46" t="s">
        <v>25</v>
      </c>
      <c r="B14" s="63">
        <v>842</v>
      </c>
      <c r="C14" s="63">
        <v>700</v>
      </c>
      <c r="D14" s="63">
        <v>821</v>
      </c>
      <c r="E14" s="46" t="s">
        <v>26</v>
      </c>
      <c r="F14" s="63">
        <v>6098</v>
      </c>
      <c r="G14" s="63">
        <v>6098</v>
      </c>
      <c r="H14" s="63">
        <v>2687</v>
      </c>
    </row>
    <row r="15" ht="28" customHeight="1" spans="1:8">
      <c r="A15" s="46" t="s">
        <v>27</v>
      </c>
      <c r="B15" s="63">
        <v>4225</v>
      </c>
      <c r="C15" s="63">
        <v>2800</v>
      </c>
      <c r="D15" s="63">
        <v>4150</v>
      </c>
      <c r="E15" s="46" t="s">
        <v>28</v>
      </c>
      <c r="F15" s="63">
        <v>4695</v>
      </c>
      <c r="G15" s="63">
        <v>5395</v>
      </c>
      <c r="H15" s="63">
        <v>4755</v>
      </c>
    </row>
    <row r="16" ht="28" customHeight="1" spans="1:8">
      <c r="A16" s="46" t="s">
        <v>29</v>
      </c>
      <c r="B16" s="63">
        <v>4286</v>
      </c>
      <c r="C16" s="63">
        <v>2860</v>
      </c>
      <c r="D16" s="63">
        <v>2864</v>
      </c>
      <c r="E16" s="46" t="s">
        <v>30</v>
      </c>
      <c r="F16" s="63">
        <v>50348</v>
      </c>
      <c r="G16" s="63">
        <v>49848</v>
      </c>
      <c r="H16" s="63">
        <v>24499</v>
      </c>
    </row>
    <row r="17" ht="28" customHeight="1" spans="1:8">
      <c r="A17" s="46" t="s">
        <v>31</v>
      </c>
      <c r="B17" s="63">
        <v>1020</v>
      </c>
      <c r="C17" s="63">
        <v>800</v>
      </c>
      <c r="D17" s="63">
        <v>800</v>
      </c>
      <c r="E17" s="46" t="s">
        <v>32</v>
      </c>
      <c r="F17" s="63">
        <v>1790</v>
      </c>
      <c r="G17" s="63">
        <v>1790</v>
      </c>
      <c r="H17" s="63">
        <v>3789</v>
      </c>
    </row>
    <row r="18" ht="28" customHeight="1" spans="1:8">
      <c r="A18" s="46" t="s">
        <v>33</v>
      </c>
      <c r="B18" s="63">
        <v>5542</v>
      </c>
      <c r="C18" s="63">
        <v>1500</v>
      </c>
      <c r="D18" s="63">
        <v>1026</v>
      </c>
      <c r="E18" s="46" t="s">
        <v>34</v>
      </c>
      <c r="F18" s="63">
        <v>3514</v>
      </c>
      <c r="G18" s="63">
        <v>3514</v>
      </c>
      <c r="H18" s="63">
        <v>4010</v>
      </c>
    </row>
    <row r="19" ht="28" customHeight="1" spans="1:8">
      <c r="A19" s="46" t="s">
        <v>35</v>
      </c>
      <c r="B19" s="63">
        <v>7024</v>
      </c>
      <c r="C19" s="63">
        <v>5000</v>
      </c>
      <c r="D19" s="63">
        <v>5272</v>
      </c>
      <c r="E19" s="78" t="s">
        <v>36</v>
      </c>
      <c r="F19" s="63">
        <v>482</v>
      </c>
      <c r="G19" s="63">
        <v>482</v>
      </c>
      <c r="H19" s="63">
        <v>581</v>
      </c>
    </row>
    <row r="20" ht="28" customHeight="1" spans="1:8">
      <c r="A20" s="46" t="s">
        <v>37</v>
      </c>
      <c r="B20" s="63">
        <v>0</v>
      </c>
      <c r="C20" s="63">
        <v>0</v>
      </c>
      <c r="D20" s="63">
        <v>0</v>
      </c>
      <c r="E20" s="78" t="s">
        <v>38</v>
      </c>
      <c r="F20" s="63"/>
      <c r="G20" s="63"/>
      <c r="H20" s="63">
        <v>30</v>
      </c>
    </row>
    <row r="21" ht="28" customHeight="1" spans="1:8">
      <c r="A21" s="8"/>
      <c r="B21" s="8"/>
      <c r="C21" s="8"/>
      <c r="D21" s="8"/>
      <c r="E21" s="46" t="s">
        <v>39</v>
      </c>
      <c r="F21" s="63"/>
      <c r="G21" s="63"/>
      <c r="H21" s="63"/>
    </row>
    <row r="22" ht="28" customHeight="1" spans="1:8">
      <c r="A22" s="46" t="s">
        <v>40</v>
      </c>
      <c r="B22" s="61">
        <f>SUM(B23:B30)</f>
        <v>35088</v>
      </c>
      <c r="C22" s="61">
        <f>SUM(C23:C30)</f>
        <v>32300</v>
      </c>
      <c r="D22" s="61">
        <f>SUM(D23:D30)</f>
        <v>32826</v>
      </c>
      <c r="E22" s="79" t="s">
        <v>41</v>
      </c>
      <c r="F22" s="63">
        <v>970</v>
      </c>
      <c r="G22" s="63">
        <v>970</v>
      </c>
      <c r="H22" s="63">
        <v>3420</v>
      </c>
    </row>
    <row r="23" ht="28" customHeight="1" spans="1:8">
      <c r="A23" s="46" t="s">
        <v>42</v>
      </c>
      <c r="B23" s="63">
        <v>5028</v>
      </c>
      <c r="C23" s="63">
        <v>4850</v>
      </c>
      <c r="D23" s="63">
        <v>4900</v>
      </c>
      <c r="E23" s="80" t="s">
        <v>43</v>
      </c>
      <c r="F23" s="63">
        <v>10708</v>
      </c>
      <c r="G23" s="63">
        <v>10708</v>
      </c>
      <c r="H23" s="63">
        <v>6342</v>
      </c>
    </row>
    <row r="24" ht="28" customHeight="1" spans="1:8">
      <c r="A24" s="46" t="s">
        <v>44</v>
      </c>
      <c r="B24" s="63">
        <v>7483</v>
      </c>
      <c r="C24" s="63">
        <v>3000</v>
      </c>
      <c r="D24" s="63">
        <v>2744</v>
      </c>
      <c r="E24" s="46" t="s">
        <v>45</v>
      </c>
      <c r="F24" s="63">
        <v>296</v>
      </c>
      <c r="G24" s="63">
        <v>296</v>
      </c>
      <c r="H24" s="63">
        <v>359</v>
      </c>
    </row>
    <row r="25" ht="28" customHeight="1" spans="1:8">
      <c r="A25" s="33" t="s">
        <v>46</v>
      </c>
      <c r="B25" s="63">
        <v>1647</v>
      </c>
      <c r="C25" s="63">
        <v>1960</v>
      </c>
      <c r="D25" s="63">
        <v>2119</v>
      </c>
      <c r="E25" s="46" t="s">
        <v>47</v>
      </c>
      <c r="F25" s="63">
        <v>3000</v>
      </c>
      <c r="G25" s="63">
        <v>500</v>
      </c>
      <c r="H25" s="63"/>
    </row>
    <row r="26" s="74" customFormat="1" ht="28" customHeight="1" spans="1:8">
      <c r="A26" s="64" t="s">
        <v>48</v>
      </c>
      <c r="B26" s="81"/>
      <c r="C26" s="81"/>
      <c r="D26" s="81"/>
      <c r="E26" s="82" t="s">
        <v>49</v>
      </c>
      <c r="F26" s="81">
        <v>14729</v>
      </c>
      <c r="G26" s="81">
        <v>12729</v>
      </c>
      <c r="H26" s="81">
        <v>460</v>
      </c>
    </row>
    <row r="27" s="74" customFormat="1" ht="28" customHeight="1" spans="1:8">
      <c r="A27" s="64" t="s">
        <v>50</v>
      </c>
      <c r="B27" s="81"/>
      <c r="C27" s="81">
        <v>213</v>
      </c>
      <c r="D27" s="81">
        <v>285</v>
      </c>
      <c r="E27" s="46" t="s">
        <v>51</v>
      </c>
      <c r="F27" s="63">
        <v>500</v>
      </c>
      <c r="G27" s="63">
        <v>304</v>
      </c>
      <c r="H27" s="63">
        <v>164</v>
      </c>
    </row>
    <row r="28" s="74" customFormat="1" ht="28" customHeight="1" spans="1:8">
      <c r="A28" s="64" t="s">
        <v>52</v>
      </c>
      <c r="B28" s="81"/>
      <c r="C28" s="81">
        <v>688</v>
      </c>
      <c r="D28" s="81">
        <v>690</v>
      </c>
      <c r="E28" s="82"/>
      <c r="F28" s="81"/>
      <c r="G28" s="81"/>
      <c r="H28" s="81"/>
    </row>
    <row r="29" ht="28" customHeight="1" spans="1:16384">
      <c r="A29" s="33" t="s">
        <v>53</v>
      </c>
      <c r="B29" s="63">
        <v>12684</v>
      </c>
      <c r="C29" s="63">
        <v>1060</v>
      </c>
      <c r="D29" s="63">
        <v>1297</v>
      </c>
      <c r="E29" s="46"/>
      <c r="F29" s="63"/>
      <c r="G29" s="63"/>
      <c r="H29" s="63"/>
      <c r="XFD29">
        <f>SUM(A29:XFC29)</f>
        <v>15041</v>
      </c>
    </row>
    <row r="30" ht="28" customHeight="1" spans="1:8">
      <c r="A30" s="33" t="s">
        <v>54</v>
      </c>
      <c r="B30" s="63">
        <v>8246</v>
      </c>
      <c r="C30" s="63">
        <v>20529</v>
      </c>
      <c r="D30" s="63">
        <v>20791</v>
      </c>
      <c r="E30" s="46"/>
      <c r="F30" s="63"/>
      <c r="G30" s="63"/>
      <c r="H30" s="63"/>
    </row>
    <row r="31" ht="28" customHeight="1" spans="1:8">
      <c r="A31" s="33"/>
      <c r="B31" s="32"/>
      <c r="C31" s="63"/>
      <c r="D31" s="63"/>
      <c r="E31" s="72"/>
      <c r="F31" s="63"/>
      <c r="G31" s="63"/>
      <c r="H31" s="63"/>
    </row>
    <row r="32" ht="28" customHeight="1" spans="1:8">
      <c r="A32" s="28" t="s">
        <v>55</v>
      </c>
      <c r="B32" s="61">
        <f>SUM(B5,B22)</f>
        <v>102866</v>
      </c>
      <c r="C32" s="61">
        <f>SUM(C5,C22)</f>
        <v>84100</v>
      </c>
      <c r="D32" s="61">
        <f>SUM(D5,D22)</f>
        <v>84413</v>
      </c>
      <c r="E32" s="72" t="s">
        <v>56</v>
      </c>
      <c r="F32" s="61">
        <f>SUM(F5:F31)</f>
        <v>229014</v>
      </c>
      <c r="G32" s="61">
        <f>SUM(G5:G31)</f>
        <v>226818</v>
      </c>
      <c r="H32" s="61">
        <f>SUM(H5:H29)</f>
        <v>221038</v>
      </c>
    </row>
    <row r="33" ht="28" customHeight="1" spans="1:8">
      <c r="A33" s="33" t="s">
        <v>57</v>
      </c>
      <c r="B33" s="61">
        <v>69820</v>
      </c>
      <c r="C33" s="61">
        <v>69820</v>
      </c>
      <c r="D33" s="61">
        <v>132748</v>
      </c>
      <c r="E33" s="46" t="s">
        <v>58</v>
      </c>
      <c r="F33" s="61">
        <v>2935</v>
      </c>
      <c r="G33" s="61">
        <v>2935</v>
      </c>
      <c r="H33" s="61">
        <v>7414</v>
      </c>
    </row>
    <row r="34" ht="28" customHeight="1" spans="1:8">
      <c r="A34" s="33" t="s">
        <v>59</v>
      </c>
      <c r="B34" s="61">
        <v>0</v>
      </c>
      <c r="C34" s="61">
        <v>5000</v>
      </c>
      <c r="D34" s="61">
        <v>10178</v>
      </c>
      <c r="E34" s="46" t="s">
        <v>60</v>
      </c>
      <c r="F34" s="61">
        <v>2300</v>
      </c>
      <c r="G34" s="61">
        <v>500</v>
      </c>
      <c r="H34" s="61">
        <v>4985</v>
      </c>
    </row>
    <row r="35" ht="28" customHeight="1" spans="1:8">
      <c r="A35" s="33" t="s">
        <v>61</v>
      </c>
      <c r="B35" s="61">
        <v>0</v>
      </c>
      <c r="C35" s="61">
        <v>9770</v>
      </c>
      <c r="D35" s="61">
        <v>9770</v>
      </c>
      <c r="E35" s="46" t="s">
        <v>62</v>
      </c>
      <c r="F35" s="61">
        <v>0</v>
      </c>
      <c r="G35" s="61">
        <v>0</v>
      </c>
      <c r="H35" s="61">
        <v>-2802</v>
      </c>
    </row>
    <row r="36" ht="28" customHeight="1" spans="1:8">
      <c r="A36" s="33" t="s">
        <v>63</v>
      </c>
      <c r="B36" s="61">
        <v>0</v>
      </c>
      <c r="C36" s="61">
        <v>0</v>
      </c>
      <c r="D36" s="61">
        <v>6549</v>
      </c>
      <c r="E36" s="46" t="s">
        <v>64</v>
      </c>
      <c r="F36" s="61">
        <v>0</v>
      </c>
      <c r="G36" s="61">
        <v>0</v>
      </c>
      <c r="H36" s="61">
        <v>0</v>
      </c>
    </row>
    <row r="37" ht="28" customHeight="1" spans="1:8">
      <c r="A37" s="33" t="s">
        <v>65</v>
      </c>
      <c r="B37" s="61">
        <v>61566</v>
      </c>
      <c r="C37" s="61">
        <v>61566</v>
      </c>
      <c r="D37" s="61">
        <v>68860</v>
      </c>
      <c r="E37" s="46" t="s">
        <v>66</v>
      </c>
      <c r="F37" s="61">
        <v>0</v>
      </c>
      <c r="G37" s="61">
        <v>0</v>
      </c>
      <c r="H37" s="61">
        <v>193</v>
      </c>
    </row>
    <row r="38" ht="28" customHeight="1" spans="1:8">
      <c r="A38" s="33" t="s">
        <v>67</v>
      </c>
      <c r="B38" s="61">
        <v>61566</v>
      </c>
      <c r="C38" s="61">
        <v>61566</v>
      </c>
      <c r="D38" s="61">
        <v>68860</v>
      </c>
      <c r="F38" s="63"/>
      <c r="G38" s="63"/>
      <c r="H38" s="63"/>
    </row>
    <row r="39" ht="28" customHeight="1" spans="1:8">
      <c r="A39" s="33" t="s">
        <v>68</v>
      </c>
      <c r="B39" s="63"/>
      <c r="C39" s="63"/>
      <c r="D39" s="63"/>
      <c r="E39" s="83" t="s">
        <v>69</v>
      </c>
      <c r="F39" s="61">
        <f>SUM(F32:F38)</f>
        <v>234249</v>
      </c>
      <c r="G39" s="61">
        <f>SUM(G32:G38)</f>
        <v>230253</v>
      </c>
      <c r="H39" s="61">
        <f>SUM(H32:H38)</f>
        <v>230828</v>
      </c>
    </row>
    <row r="40" ht="28" customHeight="1" spans="1:8">
      <c r="A40" s="33"/>
      <c r="B40" s="33"/>
      <c r="C40" s="63"/>
      <c r="D40" s="63"/>
      <c r="E40" s="46" t="s">
        <v>70</v>
      </c>
      <c r="F40" s="61">
        <v>3</v>
      </c>
      <c r="G40" s="61">
        <v>3</v>
      </c>
      <c r="H40" s="61">
        <v>81690</v>
      </c>
    </row>
    <row r="41" ht="28" customHeight="1" spans="1:8">
      <c r="A41" s="33"/>
      <c r="B41" s="33"/>
      <c r="C41" s="63"/>
      <c r="D41" s="63"/>
      <c r="E41" s="46" t="s">
        <v>71</v>
      </c>
      <c r="F41" s="63">
        <v>0</v>
      </c>
      <c r="G41" s="63">
        <v>0</v>
      </c>
      <c r="H41" s="63">
        <v>81690</v>
      </c>
    </row>
    <row r="42" ht="28" customHeight="1" spans="1:8">
      <c r="A42" s="28" t="s">
        <v>72</v>
      </c>
      <c r="B42" s="61">
        <f>SUM(B32:B37)</f>
        <v>234252</v>
      </c>
      <c r="C42" s="61">
        <f>SUM(C32:C37)</f>
        <v>230256</v>
      </c>
      <c r="D42" s="61">
        <f>SUM(D32:D37)</f>
        <v>312518</v>
      </c>
      <c r="E42" s="46" t="s">
        <v>68</v>
      </c>
      <c r="F42" s="63">
        <v>3</v>
      </c>
      <c r="G42" s="63">
        <v>3</v>
      </c>
      <c r="H42" s="63">
        <v>0</v>
      </c>
    </row>
  </sheetData>
  <mergeCells count="2">
    <mergeCell ref="A2:H2"/>
    <mergeCell ref="A3:H3"/>
  </mergeCells>
  <printOptions horizontalCentered="1"/>
  <pageMargins left="0.751388888888889" right="0.751388888888889" top="0.590277777777778" bottom="0.629166666666667" header="0.511805555555556" footer="0.313888888888889"/>
  <pageSetup paperSize="9" scale="65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13" sqref="B13:C13"/>
    </sheetView>
  </sheetViews>
  <sheetFormatPr defaultColWidth="9" defaultRowHeight="13.5" outlineLevelCol="2"/>
  <cols>
    <col min="1" max="1" width="37.625" customWidth="1"/>
    <col min="2" max="2" width="19.5" customWidth="1"/>
    <col min="3" max="3" width="20.25" customWidth="1"/>
  </cols>
  <sheetData>
    <row r="1" spans="1:1">
      <c r="A1" s="1" t="s">
        <v>1217</v>
      </c>
    </row>
    <row r="2" ht="26" customHeight="1" spans="1:3">
      <c r="A2" s="3" t="s">
        <v>1218</v>
      </c>
      <c r="B2" s="3"/>
      <c r="C2" s="3"/>
    </row>
    <row r="3" ht="26" customHeight="1" spans="3:3">
      <c r="C3" s="4" t="s">
        <v>75</v>
      </c>
    </row>
    <row r="4" ht="26" customHeight="1" spans="1:3">
      <c r="A4" s="5" t="s">
        <v>1205</v>
      </c>
      <c r="B4" s="5" t="s">
        <v>235</v>
      </c>
      <c r="C4" s="5" t="s">
        <v>6</v>
      </c>
    </row>
    <row r="5" ht="26" customHeight="1" spans="1:3">
      <c r="A5" s="6" t="s">
        <v>1219</v>
      </c>
      <c r="B5" s="39">
        <f>SUM(B7,B9,B11,B13)</f>
        <v>26538</v>
      </c>
      <c r="C5" s="39">
        <f>SUM(C7,C9,C11,C13)</f>
        <v>25161</v>
      </c>
    </row>
    <row r="6" ht="26" customHeight="1" spans="1:3">
      <c r="A6" s="8" t="s">
        <v>1220</v>
      </c>
      <c r="B6" s="40">
        <f>SUM(B8,B10,B12,B14)</f>
        <v>23779</v>
      </c>
      <c r="C6" s="40">
        <f>SUM(C8,C10,C12,C14)</f>
        <v>22739</v>
      </c>
    </row>
    <row r="7" ht="26" customHeight="1" spans="1:3">
      <c r="A7" s="6" t="s">
        <v>1221</v>
      </c>
      <c r="B7" s="39">
        <v>20424</v>
      </c>
      <c r="C7" s="39">
        <v>18462</v>
      </c>
    </row>
    <row r="8" ht="26" customHeight="1" spans="1:3">
      <c r="A8" s="8" t="s">
        <v>1222</v>
      </c>
      <c r="B8" s="40">
        <v>17807</v>
      </c>
      <c r="C8" s="40">
        <v>16305</v>
      </c>
    </row>
    <row r="9" ht="26" customHeight="1" spans="1:3">
      <c r="A9" s="6" t="s">
        <v>1223</v>
      </c>
      <c r="B9" s="39">
        <v>537</v>
      </c>
      <c r="C9" s="39">
        <v>573</v>
      </c>
    </row>
    <row r="10" ht="26" customHeight="1" spans="1:3">
      <c r="A10" s="8" t="s">
        <v>1222</v>
      </c>
      <c r="B10" s="40">
        <v>481</v>
      </c>
      <c r="C10" s="40">
        <v>340</v>
      </c>
    </row>
    <row r="11" ht="26" customHeight="1" spans="1:3">
      <c r="A11" s="6" t="s">
        <v>1224</v>
      </c>
      <c r="B11" s="39">
        <v>748</v>
      </c>
      <c r="C11" s="39">
        <v>965</v>
      </c>
    </row>
    <row r="12" ht="26" customHeight="1" spans="1:3">
      <c r="A12" s="8" t="s">
        <v>1222</v>
      </c>
      <c r="B12" s="40">
        <v>662</v>
      </c>
      <c r="C12" s="40">
        <v>933</v>
      </c>
    </row>
    <row r="13" ht="26" customHeight="1" spans="1:3">
      <c r="A13" s="6" t="s">
        <v>1225</v>
      </c>
      <c r="B13" s="39">
        <v>4829</v>
      </c>
      <c r="C13" s="39">
        <v>5161</v>
      </c>
    </row>
    <row r="14" ht="26" customHeight="1" spans="1:3">
      <c r="A14" s="8" t="s">
        <v>1222</v>
      </c>
      <c r="B14" s="40">
        <v>4829</v>
      </c>
      <c r="C14" s="40">
        <v>5161</v>
      </c>
    </row>
  </sheetData>
  <mergeCells count="1">
    <mergeCell ref="A2:C2"/>
  </mergeCells>
  <printOptions horizontalCentered="1"/>
  <pageMargins left="0.275" right="0.55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B13" sqref="B13:C13"/>
    </sheetView>
  </sheetViews>
  <sheetFormatPr defaultColWidth="9" defaultRowHeight="13.5" outlineLevelCol="2"/>
  <cols>
    <col min="1" max="1" width="42.375" customWidth="1"/>
    <col min="2" max="2" width="15.125" customWidth="1"/>
    <col min="3" max="3" width="17.75" customWidth="1"/>
  </cols>
  <sheetData>
    <row r="1" spans="1:1">
      <c r="A1" s="1" t="s">
        <v>1226</v>
      </c>
    </row>
    <row r="2" ht="28" customHeight="1" spans="1:3">
      <c r="A2" s="3" t="s">
        <v>1227</v>
      </c>
      <c r="B2" s="3"/>
      <c r="C2" s="3"/>
    </row>
    <row r="3" ht="28" customHeight="1" spans="3:3">
      <c r="C3" s="4" t="s">
        <v>75</v>
      </c>
    </row>
    <row r="4" ht="28" customHeight="1" spans="1:3">
      <c r="A4" s="5" t="s">
        <v>1228</v>
      </c>
      <c r="B4" s="5" t="s">
        <v>235</v>
      </c>
      <c r="C4" s="5" t="s">
        <v>6</v>
      </c>
    </row>
    <row r="5" ht="28" customHeight="1" spans="1:3">
      <c r="A5" s="6" t="s">
        <v>1229</v>
      </c>
      <c r="B5" s="39">
        <f>SUM(B7,B9,B11,,B13)</f>
        <v>6510</v>
      </c>
      <c r="C5" s="39">
        <f>SUM(C7,C9,C11,,C13)</f>
        <v>12973</v>
      </c>
    </row>
    <row r="6" ht="28" customHeight="1" spans="1:3">
      <c r="A6" s="6" t="s">
        <v>1230</v>
      </c>
      <c r="B6" s="39">
        <f>SUM(B8,B10,B12,B14)</f>
        <v>77144</v>
      </c>
      <c r="C6" s="39">
        <f>SUM(C8,C10,C12,C14)</f>
        <v>83607</v>
      </c>
    </row>
    <row r="7" ht="28" customHeight="1" spans="1:3">
      <c r="A7" s="6" t="s">
        <v>1231</v>
      </c>
      <c r="B7" s="39">
        <v>3859</v>
      </c>
      <c r="C7" s="39">
        <v>10359</v>
      </c>
    </row>
    <row r="8" ht="28" customHeight="1" spans="1:3">
      <c r="A8" s="6" t="s">
        <v>1232</v>
      </c>
      <c r="B8" s="40">
        <v>56084</v>
      </c>
      <c r="C8" s="40">
        <v>62584</v>
      </c>
    </row>
    <row r="9" ht="28" customHeight="1" spans="1:3">
      <c r="A9" s="6" t="s">
        <v>1233</v>
      </c>
      <c r="B9" s="39">
        <v>1033</v>
      </c>
      <c r="C9" s="39">
        <v>1090</v>
      </c>
    </row>
    <row r="10" ht="28" customHeight="1" spans="1:3">
      <c r="A10" s="6" t="s">
        <v>1234</v>
      </c>
      <c r="B10" s="40">
        <v>9075</v>
      </c>
      <c r="C10" s="40">
        <v>9132</v>
      </c>
    </row>
    <row r="11" ht="28" customHeight="1" spans="1:3">
      <c r="A11" s="6" t="s">
        <v>1235</v>
      </c>
      <c r="B11" s="39">
        <v>-130</v>
      </c>
      <c r="C11" s="39">
        <v>-108</v>
      </c>
    </row>
    <row r="12" ht="28" customHeight="1" spans="1:3">
      <c r="A12" s="6" t="s">
        <v>1236</v>
      </c>
      <c r="B12" s="40">
        <v>1502</v>
      </c>
      <c r="C12" s="40">
        <v>1524</v>
      </c>
    </row>
    <row r="13" ht="28" customHeight="1" spans="1:3">
      <c r="A13" s="6" t="s">
        <v>1237</v>
      </c>
      <c r="B13" s="39">
        <v>1748</v>
      </c>
      <c r="C13" s="39">
        <v>1632</v>
      </c>
    </row>
    <row r="14" ht="28" customHeight="1" spans="1:3">
      <c r="A14" s="6" t="s">
        <v>1238</v>
      </c>
      <c r="B14" s="40">
        <v>10483</v>
      </c>
      <c r="C14" s="40">
        <v>10367</v>
      </c>
    </row>
  </sheetData>
  <mergeCells count="1">
    <mergeCell ref="A2:C2"/>
  </mergeCells>
  <printOptions horizontalCentered="1"/>
  <pageMargins left="0.55" right="0.590277777777778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2"/>
  <sheetViews>
    <sheetView workbookViewId="0">
      <selection activeCell="F20" sqref="F20"/>
    </sheetView>
  </sheetViews>
  <sheetFormatPr defaultColWidth="9.125" defaultRowHeight="14.25" outlineLevelCol="5"/>
  <cols>
    <col min="1" max="1" width="37.25" style="23" customWidth="1"/>
    <col min="2" max="2" width="8.875" style="23" customWidth="1"/>
    <col min="3" max="3" width="8.625" style="23" customWidth="1"/>
    <col min="4" max="4" width="25.5" style="23" customWidth="1"/>
    <col min="5" max="5" width="9" style="23" customWidth="1"/>
    <col min="6" max="6" width="11.5" style="23" customWidth="1"/>
    <col min="7" max="252" width="9.125" style="23" customWidth="1"/>
    <col min="253" max="16380" width="9.125" style="23"/>
  </cols>
  <sheetData>
    <row r="1" ht="13.5" spans="1:1">
      <c r="A1" s="10" t="s">
        <v>1239</v>
      </c>
    </row>
    <row r="2" s="23" customFormat="1" ht="33.95" customHeight="1" spans="1:6">
      <c r="A2" s="24" t="s">
        <v>1240</v>
      </c>
      <c r="B2" s="24"/>
      <c r="C2" s="24"/>
      <c r="D2" s="24"/>
      <c r="E2" s="24"/>
      <c r="F2" s="25"/>
    </row>
    <row r="3" s="23" customFormat="1" ht="28" customHeight="1" spans="1:6">
      <c r="A3" s="26" t="s">
        <v>75</v>
      </c>
      <c r="B3" s="26"/>
      <c r="C3" s="26"/>
      <c r="D3" s="26"/>
      <c r="E3" s="26"/>
      <c r="F3" s="27"/>
    </row>
    <row r="4" s="23" customFormat="1" ht="28" customHeight="1" spans="1:6">
      <c r="A4" s="28" t="s">
        <v>1241</v>
      </c>
      <c r="B4" s="28" t="s">
        <v>235</v>
      </c>
      <c r="C4" s="28" t="s">
        <v>6</v>
      </c>
      <c r="D4" s="28" t="s">
        <v>1241</v>
      </c>
      <c r="E4" s="28" t="s">
        <v>235</v>
      </c>
      <c r="F4" s="28" t="s">
        <v>6</v>
      </c>
    </row>
    <row r="5" s="23" customFormat="1" ht="28" customHeight="1" spans="1:6">
      <c r="A5" s="29" t="s">
        <v>1242</v>
      </c>
      <c r="B5" s="30">
        <f>B6</f>
        <v>67.43</v>
      </c>
      <c r="C5" s="30">
        <f>C6</f>
        <v>67.43</v>
      </c>
      <c r="D5" s="31" t="s">
        <v>441</v>
      </c>
      <c r="E5" s="32">
        <v>0</v>
      </c>
      <c r="F5" s="32">
        <v>0</v>
      </c>
    </row>
    <row r="6" s="23" customFormat="1" ht="28" customHeight="1" spans="1:6">
      <c r="A6" s="33" t="s">
        <v>228</v>
      </c>
      <c r="B6" s="32">
        <f>B7+B9+B11+B12+B13</f>
        <v>67.43</v>
      </c>
      <c r="C6" s="32">
        <f>C7+C9+C11+C12+C13</f>
        <v>67.43</v>
      </c>
      <c r="D6" s="34" t="s">
        <v>1243</v>
      </c>
      <c r="E6" s="32">
        <v>0</v>
      </c>
      <c r="F6" s="32">
        <v>0</v>
      </c>
    </row>
    <row r="7" s="23" customFormat="1" ht="28" customHeight="1" spans="1:6">
      <c r="A7" s="33" t="s">
        <v>1244</v>
      </c>
      <c r="B7" s="32">
        <v>67.43</v>
      </c>
      <c r="C7" s="32">
        <f>SUM(C8:C8)</f>
        <v>67.43</v>
      </c>
      <c r="D7" s="31" t="s">
        <v>512</v>
      </c>
      <c r="E7" s="32">
        <v>0</v>
      </c>
      <c r="F7" s="32">
        <v>0</v>
      </c>
    </row>
    <row r="8" s="23" customFormat="1" ht="28" customHeight="1" spans="1:6">
      <c r="A8" s="33" t="s">
        <v>1245</v>
      </c>
      <c r="B8" s="32">
        <v>67.43</v>
      </c>
      <c r="C8" s="32">
        <v>67.43</v>
      </c>
      <c r="D8" s="31" t="s">
        <v>554</v>
      </c>
      <c r="E8" s="32">
        <v>0</v>
      </c>
      <c r="F8" s="32">
        <v>0</v>
      </c>
    </row>
    <row r="9" s="23" customFormat="1" ht="28" customHeight="1" spans="1:6">
      <c r="A9" s="33" t="s">
        <v>1246</v>
      </c>
      <c r="B9" s="32">
        <f>SUM(B10:B10)</f>
        <v>0</v>
      </c>
      <c r="C9" s="32">
        <f>SUM(C10:C10)</f>
        <v>0</v>
      </c>
      <c r="D9" s="31" t="s">
        <v>771</v>
      </c>
      <c r="E9" s="32">
        <v>0</v>
      </c>
      <c r="F9" s="32">
        <v>0</v>
      </c>
    </row>
    <row r="10" s="23" customFormat="1" ht="28" customHeight="1" spans="1:6">
      <c r="A10" s="33" t="s">
        <v>1247</v>
      </c>
      <c r="B10" s="32">
        <v>0</v>
      </c>
      <c r="C10" s="32">
        <v>0</v>
      </c>
      <c r="D10" s="31" t="s">
        <v>808</v>
      </c>
      <c r="E10" s="32">
        <v>0</v>
      </c>
      <c r="F10" s="32">
        <v>0</v>
      </c>
    </row>
    <row r="11" s="23" customFormat="1" ht="28" customHeight="1" spans="1:6">
      <c r="A11" s="33" t="s">
        <v>1248</v>
      </c>
      <c r="B11" s="32">
        <v>0</v>
      </c>
      <c r="C11" s="32">
        <v>0</v>
      </c>
      <c r="D11" s="35" t="s">
        <v>837</v>
      </c>
      <c r="E11" s="32">
        <v>0</v>
      </c>
      <c r="F11" s="32">
        <v>0</v>
      </c>
    </row>
    <row r="12" s="23" customFormat="1" ht="28" customHeight="1" spans="1:6">
      <c r="A12" s="33" t="s">
        <v>1249</v>
      </c>
      <c r="B12" s="32">
        <v>0</v>
      </c>
      <c r="C12" s="32">
        <v>0</v>
      </c>
      <c r="D12" s="35" t="s">
        <v>931</v>
      </c>
      <c r="E12" s="32">
        <v>0</v>
      </c>
      <c r="F12" s="32">
        <v>0</v>
      </c>
    </row>
    <row r="13" s="23" customFormat="1" ht="28" customHeight="1" spans="1:6">
      <c r="A13" s="33" t="s">
        <v>1250</v>
      </c>
      <c r="B13" s="32">
        <v>0</v>
      </c>
      <c r="C13" s="32">
        <v>0</v>
      </c>
      <c r="D13" s="35" t="s">
        <v>960</v>
      </c>
      <c r="E13" s="32">
        <v>0</v>
      </c>
      <c r="F13" s="32">
        <v>0</v>
      </c>
    </row>
    <row r="14" s="23" customFormat="1" ht="28" customHeight="1" spans="1:6">
      <c r="A14" s="36"/>
      <c r="B14" s="36"/>
      <c r="C14" s="36"/>
      <c r="D14" s="35" t="s">
        <v>985</v>
      </c>
      <c r="E14" s="32">
        <v>0</v>
      </c>
      <c r="F14" s="32">
        <v>0</v>
      </c>
    </row>
    <row r="15" s="23" customFormat="1" ht="28" customHeight="1" spans="1:6">
      <c r="A15" s="36"/>
      <c r="B15" s="36"/>
      <c r="C15" s="36"/>
      <c r="D15" s="35" t="s">
        <v>1006</v>
      </c>
      <c r="E15" s="32">
        <v>0</v>
      </c>
      <c r="F15" s="32">
        <v>0</v>
      </c>
    </row>
    <row r="16" s="23" customFormat="1" ht="28" customHeight="1" spans="1:6">
      <c r="A16" s="36"/>
      <c r="B16" s="36"/>
      <c r="C16" s="36"/>
      <c r="D16" s="37" t="s">
        <v>1251</v>
      </c>
      <c r="E16" s="32">
        <f>E17</f>
        <v>0</v>
      </c>
      <c r="F16" s="32">
        <f>F17</f>
        <v>0</v>
      </c>
    </row>
    <row r="17" s="23" customFormat="1" ht="28" customHeight="1" spans="1:6">
      <c r="A17" s="36"/>
      <c r="B17" s="36"/>
      <c r="C17" s="36"/>
      <c r="D17" s="33" t="s">
        <v>1252</v>
      </c>
      <c r="E17" s="32">
        <f>SUM(E18:E18)</f>
        <v>0</v>
      </c>
      <c r="F17" s="32">
        <f>SUM(F18:F18)</f>
        <v>0</v>
      </c>
    </row>
    <row r="18" s="23" customFormat="1" ht="28" customHeight="1" spans="1:6">
      <c r="A18" s="36"/>
      <c r="B18" s="36"/>
      <c r="C18" s="36"/>
      <c r="D18" s="33" t="s">
        <v>1243</v>
      </c>
      <c r="E18" s="32">
        <v>0</v>
      </c>
      <c r="F18" s="32">
        <v>0</v>
      </c>
    </row>
    <row r="19" s="23" customFormat="1" ht="28" customHeight="1" spans="1:6">
      <c r="A19" s="28" t="s">
        <v>1253</v>
      </c>
      <c r="B19" s="30">
        <f>B5</f>
        <v>67.43</v>
      </c>
      <c r="C19" s="30">
        <f>C5</f>
        <v>67.43</v>
      </c>
      <c r="D19" s="38" t="s">
        <v>1254</v>
      </c>
      <c r="E19" s="30">
        <f>SUM(E5,E7,E8,E9,E10,E11,E12,E13,E14,E15,E16)</f>
        <v>0</v>
      </c>
      <c r="F19" s="30">
        <f>SUM(F5,F7,F8,F9,F10,F11,F12,F13,F14,F15,F16)</f>
        <v>0</v>
      </c>
    </row>
    <row r="20" s="23" customFormat="1" ht="28" customHeight="1" spans="1:6">
      <c r="A20" s="37" t="s">
        <v>1255</v>
      </c>
      <c r="B20" s="30">
        <v>3.84</v>
      </c>
      <c r="C20" s="30">
        <v>4</v>
      </c>
      <c r="D20" s="35" t="s">
        <v>1256</v>
      </c>
      <c r="E20" s="30">
        <v>70</v>
      </c>
      <c r="F20" s="30">
        <v>70</v>
      </c>
    </row>
    <row r="21" s="23" customFormat="1" ht="28" customHeight="1" spans="1:6">
      <c r="A21" s="37"/>
      <c r="B21" s="30"/>
      <c r="C21" s="36"/>
      <c r="D21" s="35" t="s">
        <v>1257</v>
      </c>
      <c r="E21" s="30">
        <v>1</v>
      </c>
      <c r="F21" s="30">
        <v>1</v>
      </c>
    </row>
    <row r="22" s="23" customFormat="1" ht="28" customHeight="1" spans="1:6">
      <c r="A22" s="28" t="s">
        <v>1258</v>
      </c>
      <c r="B22" s="30">
        <f>SUM(B19:B20)</f>
        <v>71.27</v>
      </c>
      <c r="C22" s="30">
        <f>SUM(C19:C20)</f>
        <v>71.43</v>
      </c>
      <c r="D22" s="38" t="s">
        <v>1259</v>
      </c>
      <c r="E22" s="30">
        <f>SUM(E20:E21)</f>
        <v>71</v>
      </c>
      <c r="F22" s="30">
        <f>SUM(F20:F21)</f>
        <v>71</v>
      </c>
    </row>
    <row r="23" s="23" customFormat="1" ht="28" customHeight="1"/>
    <row r="24" s="23" customFormat="1" ht="17.1" customHeight="1"/>
    <row r="25" s="23" customFormat="1" ht="17.1" customHeight="1"/>
    <row r="26" s="23" customFormat="1" ht="16.9" customHeight="1"/>
    <row r="27" s="23" customFormat="1" ht="16.9" customHeight="1"/>
    <row r="28" s="23" customFormat="1" ht="16.9" customHeight="1"/>
    <row r="29" s="23" customFormat="1" ht="16.9" customHeight="1"/>
    <row r="30" s="23" customFormat="1" ht="16.9" customHeight="1"/>
    <row r="31" s="23" customFormat="1" ht="16.9" customHeight="1"/>
    <row r="32" s="23" customFormat="1" ht="16.9" customHeight="1"/>
    <row r="33" s="23" customFormat="1" ht="16.9" customHeight="1"/>
    <row r="34" s="23" customFormat="1" ht="16.9" customHeight="1"/>
    <row r="35" s="23" customFormat="1" ht="16.9" customHeight="1"/>
    <row r="36" s="23" customFormat="1" ht="17.1" customHeight="1"/>
    <row r="37" s="23" customFormat="1" ht="17.1" customHeight="1"/>
    <row r="38" s="23" customFormat="1" ht="16.9" customHeight="1"/>
    <row r="39" s="23" customFormat="1" ht="16.9" customHeight="1"/>
    <row r="40" s="23" customFormat="1" ht="17.1" customHeight="1"/>
    <row r="41" s="23" customFormat="1" ht="17.1" customHeight="1"/>
    <row r="42" s="23" customFormat="1" ht="17.1" customHeight="1"/>
    <row r="43" s="23" customFormat="1" ht="17.1" customHeight="1"/>
    <row r="44" s="23" customFormat="1" ht="16.9" customHeight="1"/>
    <row r="45" s="23" customFormat="1" ht="16.9" customHeight="1"/>
    <row r="46" s="23" customFormat="1" ht="16.9" customHeight="1"/>
    <row r="47" s="23" customFormat="1" ht="16.9" customHeight="1"/>
    <row r="48" s="23" customFormat="1" ht="16.9" customHeight="1"/>
    <row r="49" s="23" customFormat="1" ht="16.9" customHeight="1"/>
    <row r="50" s="23" customFormat="1" ht="16.9" customHeight="1"/>
    <row r="51" s="23" customFormat="1" ht="16.9" customHeight="1"/>
    <row r="52" s="23" customFormat="1" ht="16.9" customHeight="1"/>
    <row r="53" s="23" customFormat="1" ht="17.1" customHeight="1"/>
    <row r="54" s="23" customFormat="1" ht="16.9" customHeight="1"/>
    <row r="55" s="23" customFormat="1" ht="16.9" customHeight="1"/>
    <row r="56" s="23" customFormat="1" ht="16.9" customHeight="1"/>
    <row r="57" s="23" customFormat="1" ht="16.9" customHeight="1"/>
    <row r="58" s="23" customFormat="1" ht="17.1" customHeight="1"/>
    <row r="59" s="23" customFormat="1" ht="17.1" customHeight="1"/>
    <row r="60" s="23" customFormat="1" ht="17.1" customHeight="1"/>
    <row r="61" s="23" customFormat="1" ht="16.9" customHeight="1"/>
    <row r="62" s="23" customFormat="1" ht="16.9" customHeight="1"/>
    <row r="63" s="23" customFormat="1" ht="16.9" customHeight="1"/>
    <row r="64" s="23" customFormat="1" ht="16.9" customHeight="1"/>
    <row r="65" s="23" customFormat="1" ht="16.9" customHeight="1"/>
    <row r="66" s="23" customFormat="1" ht="16.9" customHeight="1"/>
    <row r="67" s="23" customFormat="1" ht="16.9" customHeight="1"/>
    <row r="68" s="23" customFormat="1" ht="16.9" customHeight="1"/>
    <row r="69" s="23" customFormat="1" ht="16.9" customHeight="1"/>
    <row r="70" s="23" customFormat="1" ht="17.25" customHeight="1"/>
    <row r="71" s="23" customFormat="1" ht="17.25" customHeight="1"/>
    <row r="72" s="23" customFormat="1" ht="17.25" customHeight="1"/>
    <row r="73" s="23" customFormat="1" ht="17.25" customHeight="1"/>
    <row r="74" s="23" customFormat="1" ht="17.25" customHeight="1"/>
    <row r="75" s="23" customFormat="1" ht="17.25" customHeight="1"/>
    <row r="76" s="23" customFormat="1" ht="17.1" customHeight="1"/>
    <row r="77" s="23" customFormat="1" ht="16.9" customHeight="1"/>
    <row r="78" s="23" customFormat="1" ht="17.1" customHeight="1"/>
    <row r="79" s="23" customFormat="1" ht="17.1" customHeight="1"/>
    <row r="80" s="23" customFormat="1" ht="17.1" customHeight="1"/>
    <row r="81" s="23" customFormat="1" ht="17.1" customHeight="1"/>
    <row r="82" s="23" customFormat="1" ht="17.1" customHeight="1"/>
    <row r="83" s="23" customFormat="1" ht="17.1" customHeight="1"/>
    <row r="84" s="23" customFormat="1" ht="17.1" customHeight="1"/>
    <row r="85" s="23" customFormat="1" ht="17.1" customHeight="1"/>
    <row r="86" s="23" customFormat="1" ht="17.1" customHeight="1"/>
    <row r="87" s="23" customFormat="1" ht="17.1" customHeight="1"/>
    <row r="88" s="23" customFormat="1" ht="17.1" customHeight="1"/>
    <row r="89" s="23" customFormat="1" ht="17.1" customHeight="1"/>
    <row r="90" s="23" customFormat="1" ht="17.1" customHeight="1"/>
    <row r="91" s="23" customFormat="1" ht="17.1" customHeight="1"/>
    <row r="92" s="23" customFormat="1" ht="17.1" customHeight="1"/>
    <row r="93" s="23" customFormat="1" ht="17.1" customHeight="1"/>
    <row r="94" s="23" customFormat="1" ht="17.1" customHeight="1"/>
    <row r="95" s="23" customFormat="1" ht="17.1" customHeight="1"/>
    <row r="96" s="23" customFormat="1" ht="17.1" customHeight="1"/>
    <row r="97" s="23" customFormat="1" ht="17.1" customHeight="1"/>
    <row r="98" s="23" customFormat="1" ht="17.1" customHeight="1"/>
    <row r="99" s="23" customFormat="1" ht="17.1" customHeight="1"/>
    <row r="100" s="23" customFormat="1" ht="17.1" customHeight="1"/>
    <row r="101" s="23" customFormat="1" ht="17.1" customHeight="1"/>
    <row r="102" s="23" customFormat="1" ht="17.1" customHeight="1"/>
    <row r="103" s="23" customFormat="1" ht="17.1" customHeight="1"/>
    <row r="104" s="23" customFormat="1" ht="17.1" customHeight="1"/>
    <row r="105" s="23" customFormat="1" ht="17.1" customHeight="1"/>
    <row r="106" s="23" customFormat="1" ht="17.1" customHeight="1"/>
    <row r="107" s="23" customFormat="1" ht="17.1" customHeight="1"/>
    <row r="108" s="23" customFormat="1" ht="17.1" customHeight="1"/>
    <row r="109" s="23" customFormat="1" ht="17.1" customHeight="1"/>
    <row r="110" s="23" customFormat="1" ht="17.1" customHeight="1"/>
    <row r="111" s="23" customFormat="1" ht="17.1" customHeight="1"/>
    <row r="112" s="23" customFormat="1" ht="17.1" customHeight="1"/>
  </sheetData>
  <mergeCells count="2">
    <mergeCell ref="A2:F2"/>
    <mergeCell ref="A3:F3"/>
  </mergeCells>
  <pageMargins left="0.751388888888889" right="0.751388888888889" top="1" bottom="1" header="0.511805555555556" footer="0.511805555555556"/>
  <pageSetup paperSize="9" scale="87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G24" sqref="G24"/>
    </sheetView>
  </sheetViews>
  <sheetFormatPr defaultColWidth="9" defaultRowHeight="13.5" outlineLevelCol="7"/>
  <cols>
    <col min="1" max="1" width="13.375" customWidth="1"/>
    <col min="2" max="2" width="8.125" customWidth="1"/>
    <col min="3" max="5" width="9.25"/>
    <col min="7" max="7" width="12.75" customWidth="1"/>
    <col min="8" max="8" width="16.5" customWidth="1"/>
  </cols>
  <sheetData>
    <row r="1" spans="1:1">
      <c r="A1" s="10" t="s">
        <v>1260</v>
      </c>
    </row>
    <row r="2" ht="28" customHeight="1" spans="1:8">
      <c r="A2" s="3" t="s">
        <v>1261</v>
      </c>
      <c r="B2" s="3"/>
      <c r="C2" s="3"/>
      <c r="D2" s="3"/>
      <c r="E2" s="3"/>
      <c r="F2" s="3"/>
      <c r="G2" s="3"/>
      <c r="H2" s="3"/>
    </row>
    <row r="3" ht="28" customHeight="1" spans="8:8">
      <c r="H3" s="4" t="s">
        <v>75</v>
      </c>
    </row>
    <row r="4" ht="28" customHeight="1" spans="1:8">
      <c r="A4" s="11" t="s">
        <v>1262</v>
      </c>
      <c r="B4" s="12"/>
      <c r="C4" s="5" t="s">
        <v>1088</v>
      </c>
      <c r="D4" s="5" t="s">
        <v>1263</v>
      </c>
      <c r="E4" s="5"/>
      <c r="F4" s="5"/>
      <c r="G4" s="13" t="s">
        <v>1264</v>
      </c>
      <c r="H4" s="13" t="s">
        <v>1265</v>
      </c>
    </row>
    <row r="5" ht="28" customHeight="1" spans="1:8">
      <c r="A5" s="14" t="s">
        <v>1266</v>
      </c>
      <c r="B5" s="15"/>
      <c r="C5" s="5"/>
      <c r="D5" s="5" t="s">
        <v>1267</v>
      </c>
      <c r="E5" s="5" t="s">
        <v>1268</v>
      </c>
      <c r="F5" s="5" t="s">
        <v>1269</v>
      </c>
      <c r="G5" s="13"/>
      <c r="H5" s="13"/>
    </row>
    <row r="6" ht="28" customHeight="1" spans="1:8">
      <c r="A6" s="16" t="s">
        <v>1270</v>
      </c>
      <c r="B6" s="16"/>
      <c r="C6" s="17">
        <f t="shared" ref="C6:C12" si="0">SUM(D6,H6)</f>
        <v>10868</v>
      </c>
      <c r="D6" s="17">
        <f t="shared" ref="D6:D12" si="1">SUM(E6:F6)</f>
        <v>9557</v>
      </c>
      <c r="E6" s="17">
        <v>9509</v>
      </c>
      <c r="F6" s="17">
        <v>48</v>
      </c>
      <c r="G6" s="17">
        <v>0</v>
      </c>
      <c r="H6" s="17">
        <v>1311</v>
      </c>
    </row>
    <row r="7" ht="28" customHeight="1" spans="1:8">
      <c r="A7" s="5" t="s">
        <v>1271</v>
      </c>
      <c r="B7" s="5" t="s">
        <v>1272</v>
      </c>
      <c r="C7" s="17">
        <f t="shared" si="0"/>
        <v>6914</v>
      </c>
      <c r="D7" s="18">
        <f t="shared" si="1"/>
        <v>5719</v>
      </c>
      <c r="E7" s="18">
        <v>5719</v>
      </c>
      <c r="F7" s="18">
        <v>0</v>
      </c>
      <c r="G7" s="18">
        <v>0</v>
      </c>
      <c r="H7" s="18">
        <v>1195</v>
      </c>
    </row>
    <row r="8" ht="28" customHeight="1" spans="1:8">
      <c r="A8" s="5"/>
      <c r="B8" s="5" t="s">
        <v>1273</v>
      </c>
      <c r="C8" s="17">
        <f t="shared" si="0"/>
        <v>164</v>
      </c>
      <c r="D8" s="18">
        <f t="shared" si="1"/>
        <v>164</v>
      </c>
      <c r="E8" s="18">
        <v>164</v>
      </c>
      <c r="F8" s="18">
        <v>0</v>
      </c>
      <c r="G8" s="18">
        <v>0</v>
      </c>
      <c r="H8" s="18">
        <v>0</v>
      </c>
    </row>
    <row r="9" ht="28" customHeight="1" spans="1:8">
      <c r="A9" s="19" t="s">
        <v>1274</v>
      </c>
      <c r="B9" s="20"/>
      <c r="C9" s="17">
        <f t="shared" si="0"/>
        <v>10178</v>
      </c>
      <c r="D9" s="18">
        <f t="shared" si="1"/>
        <v>10178</v>
      </c>
      <c r="E9" s="18">
        <v>10178</v>
      </c>
      <c r="F9" s="18">
        <v>0</v>
      </c>
      <c r="G9" s="18">
        <v>0</v>
      </c>
      <c r="H9" s="18">
        <v>0</v>
      </c>
    </row>
    <row r="10" ht="28" customHeight="1" spans="1:8">
      <c r="A10" s="21" t="s">
        <v>1275</v>
      </c>
      <c r="B10" s="22"/>
      <c r="C10" s="17">
        <f t="shared" si="0"/>
        <v>5178</v>
      </c>
      <c r="D10" s="18">
        <f t="shared" si="1"/>
        <v>5178</v>
      </c>
      <c r="E10" s="18">
        <v>5178</v>
      </c>
      <c r="F10" s="18">
        <v>0</v>
      </c>
      <c r="G10" s="18">
        <v>0</v>
      </c>
      <c r="H10" s="18">
        <v>0</v>
      </c>
    </row>
    <row r="11" ht="28" customHeight="1" spans="1:8">
      <c r="A11" s="21" t="s">
        <v>1276</v>
      </c>
      <c r="B11" s="22"/>
      <c r="C11" s="17">
        <f t="shared" si="0"/>
        <v>5000</v>
      </c>
      <c r="D11" s="18">
        <f t="shared" si="1"/>
        <v>5000</v>
      </c>
      <c r="E11" s="18">
        <v>5000</v>
      </c>
      <c r="F11" s="18">
        <v>0</v>
      </c>
      <c r="G11" s="18">
        <v>0</v>
      </c>
      <c r="H11" s="18">
        <v>0</v>
      </c>
    </row>
    <row r="12" ht="28" customHeight="1" spans="1:8">
      <c r="A12" s="19" t="s">
        <v>1277</v>
      </c>
      <c r="B12" s="20"/>
      <c r="C12" s="17">
        <f t="shared" si="0"/>
        <v>14132</v>
      </c>
      <c r="D12" s="17">
        <f t="shared" si="1"/>
        <v>14016</v>
      </c>
      <c r="E12" s="17">
        <v>13968</v>
      </c>
      <c r="F12" s="17">
        <v>48</v>
      </c>
      <c r="G12" s="17">
        <v>0</v>
      </c>
      <c r="H12" s="17">
        <v>116</v>
      </c>
    </row>
  </sheetData>
  <mergeCells count="13">
    <mergeCell ref="A2:H2"/>
    <mergeCell ref="A4:B4"/>
    <mergeCell ref="D4:F4"/>
    <mergeCell ref="A5:B5"/>
    <mergeCell ref="A6:B6"/>
    <mergeCell ref="A9:B9"/>
    <mergeCell ref="A10:B10"/>
    <mergeCell ref="A11:B11"/>
    <mergeCell ref="A12:B12"/>
    <mergeCell ref="A7:A8"/>
    <mergeCell ref="C4:C5"/>
    <mergeCell ref="G4:G5"/>
    <mergeCell ref="H4:H5"/>
  </mergeCells>
  <printOptions horizontalCentered="1"/>
  <pageMargins left="0.590277777777778" right="0.590277777777778" top="1" bottom="1" header="0.511805555555556" footer="0.511805555555556"/>
  <pageSetup paperSize="9" orientation="portrait" horizontalDpi="600"/>
  <headerFooter>
    <oddFooter>&amp;C第 &amp;P 页，共 &amp;N 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workbookViewId="0">
      <selection activeCell="B25" sqref="B25"/>
    </sheetView>
  </sheetViews>
  <sheetFormatPr defaultColWidth="9" defaultRowHeight="13.5" outlineLevelCol="3"/>
  <cols>
    <col min="1" max="1" width="29" customWidth="1"/>
    <col min="2" max="2" width="17.875" customWidth="1"/>
    <col min="3" max="3" width="23" customWidth="1"/>
    <col min="4" max="4" width="23.875" customWidth="1"/>
  </cols>
  <sheetData>
    <row r="1" spans="1:2">
      <c r="A1" s="1" t="s">
        <v>1278</v>
      </c>
      <c r="B1" s="2"/>
    </row>
    <row r="2" ht="28" customHeight="1" spans="1:4">
      <c r="A2" s="3" t="s">
        <v>1279</v>
      </c>
      <c r="B2" s="3"/>
      <c r="C2" s="3"/>
      <c r="D2" s="3"/>
    </row>
    <row r="3" ht="28" customHeight="1" spans="4:4">
      <c r="D3" s="4" t="s">
        <v>75</v>
      </c>
    </row>
    <row r="4" ht="28" customHeight="1" spans="1:4">
      <c r="A4" s="5" t="s">
        <v>1086</v>
      </c>
      <c r="B4" s="5" t="s">
        <v>1280</v>
      </c>
      <c r="C4" s="5" t="s">
        <v>1281</v>
      </c>
      <c r="D4" s="5" t="s">
        <v>1282</v>
      </c>
    </row>
    <row r="5" ht="28" customHeight="1" spans="1:4">
      <c r="A5" s="6" t="s">
        <v>1283</v>
      </c>
      <c r="B5" s="7">
        <v>1450.51</v>
      </c>
      <c r="C5" s="7">
        <f>SUM(C6:C7)</f>
        <v>1872.74</v>
      </c>
      <c r="D5" s="7">
        <f>SUM(D6:D7)</f>
        <v>1159</v>
      </c>
    </row>
    <row r="6" ht="28" customHeight="1" spans="1:4">
      <c r="A6" s="8" t="s">
        <v>1284</v>
      </c>
      <c r="B6" s="9">
        <v>71.95</v>
      </c>
      <c r="C6" s="9">
        <v>70</v>
      </c>
      <c r="D6" s="9">
        <v>45</v>
      </c>
    </row>
    <row r="7" ht="28" customHeight="1" spans="1:4">
      <c r="A7" s="8" t="s">
        <v>1285</v>
      </c>
      <c r="B7" s="9">
        <v>1378.56</v>
      </c>
      <c r="C7" s="9">
        <v>1802.74</v>
      </c>
      <c r="D7" s="9">
        <v>1114</v>
      </c>
    </row>
    <row r="8" ht="28" customHeight="1" spans="1:4">
      <c r="A8" s="6" t="s">
        <v>1286</v>
      </c>
      <c r="B8" s="7">
        <v>1518.89</v>
      </c>
      <c r="C8" s="7">
        <v>1453.5</v>
      </c>
      <c r="D8" s="7">
        <v>1237</v>
      </c>
    </row>
    <row r="9" ht="28" customHeight="1" spans="1:4">
      <c r="A9" s="6" t="s">
        <v>1287</v>
      </c>
      <c r="B9" s="7">
        <v>32.5</v>
      </c>
      <c r="C9" s="7">
        <v>32.5</v>
      </c>
      <c r="D9" s="7">
        <v>32.5</v>
      </c>
    </row>
    <row r="10" ht="28" customHeight="1" spans="1:4">
      <c r="A10" s="5" t="s">
        <v>1288</v>
      </c>
      <c r="B10" s="7">
        <v>3001.9</v>
      </c>
      <c r="C10" s="7">
        <f>SUM(C5,C8:C9)</f>
        <v>3358.74</v>
      </c>
      <c r="D10" s="7">
        <f>SUM(D5,D8:D9)</f>
        <v>2428.5</v>
      </c>
    </row>
  </sheetData>
  <mergeCells count="1">
    <mergeCell ref="A2:D2"/>
  </mergeCells>
  <printOptions horizontalCentered="1"/>
  <pageMargins left="0.751388888888889" right="0.751388888888889" top="1" bottom="1" header="0.511805555555556" footer="0.511805555555556"/>
  <pageSetup paperSize="9" scale="93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6"/>
  <sheetViews>
    <sheetView topLeftCell="A40" workbookViewId="0">
      <selection activeCell="D66" sqref="D66"/>
    </sheetView>
  </sheetViews>
  <sheetFormatPr defaultColWidth="9.15" defaultRowHeight="14.25" outlineLevelCol="3"/>
  <cols>
    <col min="1" max="1" width="40.625" style="23" customWidth="1"/>
    <col min="2" max="2" width="19.5" style="23" customWidth="1"/>
    <col min="3" max="3" width="39.25" style="23" customWidth="1"/>
    <col min="4" max="4" width="19.75" style="23" customWidth="1"/>
    <col min="5" max="256" width="9.15" style="23" customWidth="1"/>
    <col min="257" max="16384" width="9.15" style="23"/>
  </cols>
  <sheetData>
    <row r="1" ht="13.5" spans="1:1">
      <c r="A1" s="10" t="s">
        <v>73</v>
      </c>
    </row>
    <row r="2" s="23" customFormat="1" ht="34" customHeight="1" spans="1:4">
      <c r="A2" s="25" t="s">
        <v>74</v>
      </c>
      <c r="B2" s="25"/>
      <c r="C2" s="25"/>
      <c r="D2" s="25"/>
    </row>
    <row r="3" s="23" customFormat="1" ht="16.9" customHeight="1" spans="1:4">
      <c r="A3" s="48" t="s">
        <v>75</v>
      </c>
      <c r="B3" s="48"/>
      <c r="C3" s="48"/>
      <c r="D3" s="48"/>
    </row>
    <row r="4" s="23" customFormat="1" ht="16.95" customHeight="1" spans="1:4">
      <c r="A4" s="28" t="s">
        <v>3</v>
      </c>
      <c r="B4" s="28" t="s">
        <v>76</v>
      </c>
      <c r="C4" s="28" t="s">
        <v>3</v>
      </c>
      <c r="D4" s="28" t="s">
        <v>76</v>
      </c>
    </row>
    <row r="5" s="23" customFormat="1" ht="16.95" customHeight="1" spans="1:4">
      <c r="A5" s="37" t="s">
        <v>77</v>
      </c>
      <c r="B5" s="65">
        <f>'[2]L01'!C5</f>
        <v>84413</v>
      </c>
      <c r="C5" s="37" t="s">
        <v>78</v>
      </c>
      <c r="D5" s="30">
        <f>'[2]L02'!C5</f>
        <v>221038</v>
      </c>
    </row>
    <row r="6" s="23" customFormat="1" ht="16.95" customHeight="1" spans="1:4">
      <c r="A6" s="37" t="s">
        <v>79</v>
      </c>
      <c r="B6" s="65">
        <f>SUM(B7,B12,B31)</f>
        <v>132748</v>
      </c>
      <c r="C6" s="31" t="s">
        <v>80</v>
      </c>
      <c r="D6" s="32">
        <f>SUM(D7,D12,D31)</f>
        <v>0</v>
      </c>
    </row>
    <row r="7" s="23" customFormat="1" ht="16.95" customHeight="1" spans="1:4">
      <c r="A7" s="37" t="s">
        <v>81</v>
      </c>
      <c r="B7" s="66">
        <f>SUM(B8:B11)</f>
        <v>9732</v>
      </c>
      <c r="C7" s="31" t="s">
        <v>82</v>
      </c>
      <c r="D7" s="32">
        <f>SUM(D8:D11)</f>
        <v>0</v>
      </c>
    </row>
    <row r="8" s="23" customFormat="1" ht="16.95" customHeight="1" spans="1:4">
      <c r="A8" s="54" t="s">
        <v>83</v>
      </c>
      <c r="B8" s="66">
        <v>1476</v>
      </c>
      <c r="C8" s="34" t="s">
        <v>84</v>
      </c>
      <c r="D8" s="32">
        <v>0</v>
      </c>
    </row>
    <row r="9" s="23" customFormat="1" ht="16.95" customHeight="1" spans="1:4">
      <c r="A9" s="54" t="s">
        <v>85</v>
      </c>
      <c r="B9" s="66">
        <v>662</v>
      </c>
      <c r="C9" s="34" t="s">
        <v>86</v>
      </c>
      <c r="D9" s="32">
        <v>0</v>
      </c>
    </row>
    <row r="10" s="23" customFormat="1" ht="16.95" customHeight="1" spans="1:4">
      <c r="A10" s="54" t="s">
        <v>87</v>
      </c>
      <c r="B10" s="66">
        <v>628</v>
      </c>
      <c r="C10" s="34" t="s">
        <v>88</v>
      </c>
      <c r="D10" s="32">
        <v>0</v>
      </c>
    </row>
    <row r="11" s="23" customFormat="1" ht="16.95" customHeight="1" spans="1:4">
      <c r="A11" s="54" t="s">
        <v>89</v>
      </c>
      <c r="B11" s="66">
        <v>6966</v>
      </c>
      <c r="C11" s="34" t="s">
        <v>90</v>
      </c>
      <c r="D11" s="32">
        <v>0</v>
      </c>
    </row>
    <row r="12" s="23" customFormat="1" ht="16.95" customHeight="1" spans="1:4">
      <c r="A12" s="37" t="s">
        <v>91</v>
      </c>
      <c r="B12" s="66">
        <f>SUM(B13:B30)</f>
        <v>88563</v>
      </c>
      <c r="C12" s="31" t="s">
        <v>92</v>
      </c>
      <c r="D12" s="32">
        <f>SUM(D13:D30)</f>
        <v>0</v>
      </c>
    </row>
    <row r="13" s="23" customFormat="1" ht="16.95" customHeight="1" spans="1:4">
      <c r="A13" s="54" t="s">
        <v>93</v>
      </c>
      <c r="B13" s="66">
        <v>0</v>
      </c>
      <c r="C13" s="34" t="s">
        <v>94</v>
      </c>
      <c r="D13" s="32">
        <v>0</v>
      </c>
    </row>
    <row r="14" s="23" customFormat="1" ht="16.95" customHeight="1" spans="1:4">
      <c r="A14" s="54" t="s">
        <v>95</v>
      </c>
      <c r="B14" s="66">
        <f>14559+19144</f>
        <v>33703</v>
      </c>
      <c r="C14" s="34" t="s">
        <v>96</v>
      </c>
      <c r="D14" s="32">
        <v>0</v>
      </c>
    </row>
    <row r="15" s="23" customFormat="1" ht="16.95" customHeight="1" spans="1:4">
      <c r="A15" s="54" t="s">
        <v>97</v>
      </c>
      <c r="B15" s="66">
        <v>66</v>
      </c>
      <c r="C15" s="34" t="s">
        <v>98</v>
      </c>
      <c r="D15" s="32">
        <v>0</v>
      </c>
    </row>
    <row r="16" s="23" customFormat="1" ht="16.95" customHeight="1" spans="1:4">
      <c r="A16" s="54" t="s">
        <v>99</v>
      </c>
      <c r="B16" s="66">
        <v>2980</v>
      </c>
      <c r="C16" s="34" t="s">
        <v>100</v>
      </c>
      <c r="D16" s="32">
        <v>0</v>
      </c>
    </row>
    <row r="17" s="23" customFormat="1" ht="16.95" customHeight="1" spans="1:4">
      <c r="A17" s="54" t="s">
        <v>101</v>
      </c>
      <c r="B17" s="66">
        <v>6421</v>
      </c>
      <c r="C17" s="34" t="s">
        <v>102</v>
      </c>
      <c r="D17" s="32">
        <v>0</v>
      </c>
    </row>
    <row r="18" s="23" customFormat="1" ht="16.95" customHeight="1" spans="1:4">
      <c r="A18" s="54" t="s">
        <v>103</v>
      </c>
      <c r="B18" s="66">
        <v>0</v>
      </c>
      <c r="C18" s="34" t="s">
        <v>104</v>
      </c>
      <c r="D18" s="32">
        <v>0</v>
      </c>
    </row>
    <row r="19" s="23" customFormat="1" ht="16.95" customHeight="1" spans="1:4">
      <c r="A19" s="54" t="s">
        <v>105</v>
      </c>
      <c r="B19" s="66">
        <v>0</v>
      </c>
      <c r="C19" s="34" t="s">
        <v>106</v>
      </c>
      <c r="D19" s="32">
        <v>0</v>
      </c>
    </row>
    <row r="20" s="23" customFormat="1" ht="16.95" customHeight="1" spans="1:4">
      <c r="A20" s="54" t="s">
        <v>107</v>
      </c>
      <c r="B20" s="66">
        <v>1341</v>
      </c>
      <c r="C20" s="34" t="s">
        <v>108</v>
      </c>
      <c r="D20" s="32">
        <v>0</v>
      </c>
    </row>
    <row r="21" s="23" customFormat="1" ht="16.95" customHeight="1" spans="1:4">
      <c r="A21" s="54" t="s">
        <v>109</v>
      </c>
      <c r="B21" s="66"/>
      <c r="C21" s="34" t="s">
        <v>110</v>
      </c>
      <c r="D21" s="32">
        <v>0</v>
      </c>
    </row>
    <row r="22" s="23" customFormat="1" ht="16.95" customHeight="1" spans="1:4">
      <c r="A22" s="54" t="s">
        <v>111</v>
      </c>
      <c r="B22" s="66">
        <f>1026+11</f>
        <v>1037</v>
      </c>
      <c r="C22" s="34" t="s">
        <v>112</v>
      </c>
      <c r="D22" s="32">
        <v>0</v>
      </c>
    </row>
    <row r="23" s="23" customFormat="1" ht="16.95" customHeight="1" spans="1:4">
      <c r="A23" s="54" t="s">
        <v>113</v>
      </c>
      <c r="B23" s="66">
        <f>7368+557</f>
        <v>7925</v>
      </c>
      <c r="C23" s="34" t="s">
        <v>114</v>
      </c>
      <c r="D23" s="32">
        <v>0</v>
      </c>
    </row>
    <row r="24" s="23" customFormat="1" ht="16.95" customHeight="1" spans="1:4">
      <c r="A24" s="54" t="s">
        <v>115</v>
      </c>
      <c r="B24" s="66">
        <f>8833+1219</f>
        <v>10052</v>
      </c>
      <c r="C24" s="34" t="s">
        <v>116</v>
      </c>
      <c r="D24" s="32">
        <v>0</v>
      </c>
    </row>
    <row r="25" s="23" customFormat="1" ht="16.95" customHeight="1" spans="1:4">
      <c r="A25" s="54" t="s">
        <v>117</v>
      </c>
      <c r="B25" s="66">
        <f>10549+652</f>
        <v>11201</v>
      </c>
      <c r="C25" s="34" t="s">
        <v>118</v>
      </c>
      <c r="D25" s="32">
        <v>0</v>
      </c>
    </row>
    <row r="26" s="23" customFormat="1" ht="16.95" customHeight="1" spans="1:4">
      <c r="A26" s="54" t="s">
        <v>119</v>
      </c>
      <c r="B26" s="66">
        <v>578</v>
      </c>
      <c r="C26" s="34" t="s">
        <v>120</v>
      </c>
      <c r="D26" s="32">
        <v>0</v>
      </c>
    </row>
    <row r="27" s="23" customFormat="1" ht="16.95" customHeight="1" spans="1:4">
      <c r="A27" s="54" t="s">
        <v>121</v>
      </c>
      <c r="B27" s="66">
        <v>0</v>
      </c>
      <c r="C27" s="34" t="s">
        <v>122</v>
      </c>
      <c r="D27" s="32">
        <v>0</v>
      </c>
    </row>
    <row r="28" s="23" customFormat="1" ht="16.95" customHeight="1" spans="1:4">
      <c r="A28" s="54" t="s">
        <v>123</v>
      </c>
      <c r="B28" s="66">
        <v>51</v>
      </c>
      <c r="C28" s="34" t="s">
        <v>124</v>
      </c>
      <c r="D28" s="32">
        <v>0</v>
      </c>
    </row>
    <row r="29" s="23" customFormat="1" ht="16.95" customHeight="1" spans="1:4">
      <c r="A29" s="54" t="s">
        <v>125</v>
      </c>
      <c r="B29" s="66">
        <v>7136</v>
      </c>
      <c r="C29" s="34" t="s">
        <v>126</v>
      </c>
      <c r="D29" s="32">
        <v>0</v>
      </c>
    </row>
    <row r="30" s="23" customFormat="1" ht="16.95" customHeight="1" spans="1:4">
      <c r="A30" s="54" t="s">
        <v>127</v>
      </c>
      <c r="B30" s="66">
        <f>5620+452</f>
        <v>6072</v>
      </c>
      <c r="C30" s="34" t="s">
        <v>128</v>
      </c>
      <c r="D30" s="32">
        <v>0</v>
      </c>
    </row>
    <row r="31" s="23" customFormat="1" ht="16.95" customHeight="1" spans="1:4">
      <c r="A31" s="37" t="s">
        <v>129</v>
      </c>
      <c r="B31" s="66">
        <f>SUM(B32:B51)</f>
        <v>34453</v>
      </c>
      <c r="C31" s="31" t="s">
        <v>130</v>
      </c>
      <c r="D31" s="32">
        <f>SUM(D32:D51)</f>
        <v>0</v>
      </c>
    </row>
    <row r="32" s="23" customFormat="1" ht="17.25" customHeight="1" spans="1:4">
      <c r="A32" s="54" t="s">
        <v>131</v>
      </c>
      <c r="B32" s="66">
        <v>290</v>
      </c>
      <c r="C32" s="34" t="s">
        <v>131</v>
      </c>
      <c r="D32" s="32">
        <v>0</v>
      </c>
    </row>
    <row r="33" s="23" customFormat="1" ht="17.25" customHeight="1" spans="1:4">
      <c r="A33" s="54" t="s">
        <v>132</v>
      </c>
      <c r="B33" s="66"/>
      <c r="C33" s="34" t="s">
        <v>132</v>
      </c>
      <c r="D33" s="32">
        <v>0</v>
      </c>
    </row>
    <row r="34" s="23" customFormat="1" ht="17.25" customHeight="1" spans="1:4">
      <c r="A34" s="54" t="s">
        <v>133</v>
      </c>
      <c r="B34" s="66">
        <v>0</v>
      </c>
      <c r="C34" s="34" t="s">
        <v>133</v>
      </c>
      <c r="D34" s="32">
        <v>0</v>
      </c>
    </row>
    <row r="35" s="23" customFormat="1" ht="17.25" customHeight="1" spans="1:4">
      <c r="A35" s="54" t="s">
        <v>134</v>
      </c>
      <c r="B35" s="66">
        <f>378</f>
        <v>378</v>
      </c>
      <c r="C35" s="34" t="s">
        <v>134</v>
      </c>
      <c r="D35" s="32">
        <v>0</v>
      </c>
    </row>
    <row r="36" s="23" customFormat="1" ht="16.95" customHeight="1" spans="1:4">
      <c r="A36" s="52" t="s">
        <v>135</v>
      </c>
      <c r="B36" s="66">
        <f>1751</f>
        <v>1751</v>
      </c>
      <c r="C36" s="67" t="s">
        <v>135</v>
      </c>
      <c r="D36" s="32">
        <v>0</v>
      </c>
    </row>
    <row r="37" s="23" customFormat="1" ht="16.95" customHeight="1" spans="1:4">
      <c r="A37" s="54" t="s">
        <v>136</v>
      </c>
      <c r="B37" s="66">
        <f>946</f>
        <v>946</v>
      </c>
      <c r="C37" s="34" t="s">
        <v>136</v>
      </c>
      <c r="D37" s="32">
        <v>0</v>
      </c>
    </row>
    <row r="38" s="23" customFormat="1" ht="16.95" customHeight="1" spans="1:4">
      <c r="A38" s="54" t="s">
        <v>137</v>
      </c>
      <c r="B38" s="66">
        <f>439</f>
        <v>439</v>
      </c>
      <c r="C38" s="34" t="s">
        <v>137</v>
      </c>
      <c r="D38" s="32">
        <v>0</v>
      </c>
    </row>
    <row r="39" s="23" customFormat="1" ht="16.95" customHeight="1" spans="1:4">
      <c r="A39" s="54" t="s">
        <v>138</v>
      </c>
      <c r="B39" s="66">
        <f>1092+7</f>
        <v>1099</v>
      </c>
      <c r="C39" s="34" t="s">
        <v>138</v>
      </c>
      <c r="D39" s="32">
        <v>0</v>
      </c>
    </row>
    <row r="40" s="23" customFormat="1" ht="16.95" customHeight="1" spans="1:4">
      <c r="A40" s="54" t="s">
        <v>139</v>
      </c>
      <c r="B40" s="66">
        <f>2895+20</f>
        <v>2915</v>
      </c>
      <c r="C40" s="34" t="s">
        <v>139</v>
      </c>
      <c r="D40" s="32">
        <v>0</v>
      </c>
    </row>
    <row r="41" s="23" customFormat="1" ht="16.95" customHeight="1" spans="1:4">
      <c r="A41" s="54" t="s">
        <v>140</v>
      </c>
      <c r="B41" s="66">
        <f>330</f>
        <v>330</v>
      </c>
      <c r="C41" s="34" t="s">
        <v>140</v>
      </c>
      <c r="D41" s="32">
        <v>0</v>
      </c>
    </row>
    <row r="42" s="23" customFormat="1" ht="16.95" customHeight="1" spans="1:4">
      <c r="A42" s="54" t="s">
        <v>141</v>
      </c>
      <c r="B42" s="66"/>
      <c r="C42" s="34" t="s">
        <v>141</v>
      </c>
      <c r="D42" s="32">
        <v>0</v>
      </c>
    </row>
    <row r="43" s="23" customFormat="1" ht="16.95" customHeight="1" spans="1:4">
      <c r="A43" s="54" t="s">
        <v>142</v>
      </c>
      <c r="B43" s="66">
        <f>17603</f>
        <v>17603</v>
      </c>
      <c r="C43" s="34" t="s">
        <v>142</v>
      </c>
      <c r="D43" s="32">
        <v>0</v>
      </c>
    </row>
    <row r="44" s="23" customFormat="1" ht="16.95" customHeight="1" spans="1:4">
      <c r="A44" s="54" t="s">
        <v>143</v>
      </c>
      <c r="B44" s="66">
        <f>1969</f>
        <v>1969</v>
      </c>
      <c r="C44" s="34" t="s">
        <v>143</v>
      </c>
      <c r="D44" s="32">
        <v>0</v>
      </c>
    </row>
    <row r="45" s="23" customFormat="1" ht="16.95" customHeight="1" spans="1:4">
      <c r="A45" s="54" t="s">
        <v>144</v>
      </c>
      <c r="B45" s="66">
        <f>237</f>
        <v>237</v>
      </c>
      <c r="C45" s="34" t="s">
        <v>144</v>
      </c>
      <c r="D45" s="32">
        <v>0</v>
      </c>
    </row>
    <row r="46" s="23" customFormat="1" ht="16.95" customHeight="1" spans="1:4">
      <c r="A46" s="54" t="s">
        <v>145</v>
      </c>
      <c r="B46" s="66">
        <v>133</v>
      </c>
      <c r="C46" s="34" t="s">
        <v>145</v>
      </c>
      <c r="D46" s="32">
        <v>0</v>
      </c>
    </row>
    <row r="47" s="23" customFormat="1" ht="16.95" customHeight="1" spans="1:4">
      <c r="A47" s="54" t="s">
        <v>146</v>
      </c>
      <c r="B47" s="66"/>
      <c r="C47" s="34" t="s">
        <v>146</v>
      </c>
      <c r="D47" s="32">
        <v>0</v>
      </c>
    </row>
    <row r="48" s="23" customFormat="1" ht="16.95" customHeight="1" spans="1:4">
      <c r="A48" s="54" t="s">
        <v>147</v>
      </c>
      <c r="B48" s="66">
        <v>136</v>
      </c>
      <c r="C48" s="34" t="s">
        <v>147</v>
      </c>
      <c r="D48" s="32">
        <v>0</v>
      </c>
    </row>
    <row r="49" s="23" customFormat="1" ht="16.95" customHeight="1" spans="1:4">
      <c r="A49" s="54" t="s">
        <v>148</v>
      </c>
      <c r="B49" s="66">
        <v>351</v>
      </c>
      <c r="C49" s="34" t="s">
        <v>148</v>
      </c>
      <c r="D49" s="32">
        <v>0</v>
      </c>
    </row>
    <row r="50" s="23" customFormat="1" ht="16.95" customHeight="1" spans="1:4">
      <c r="A50" s="54" t="s">
        <v>149</v>
      </c>
      <c r="B50" s="66">
        <v>15</v>
      </c>
      <c r="C50" s="34" t="s">
        <v>149</v>
      </c>
      <c r="D50" s="32">
        <v>0</v>
      </c>
    </row>
    <row r="51" s="23" customFormat="1" ht="16.95" customHeight="1" spans="1:4">
      <c r="A51" s="54" t="s">
        <v>150</v>
      </c>
      <c r="B51" s="66">
        <v>5861</v>
      </c>
      <c r="C51" s="34" t="s">
        <v>151</v>
      </c>
      <c r="D51" s="32">
        <v>0</v>
      </c>
    </row>
    <row r="52" s="23" customFormat="1" ht="16.95" customHeight="1" spans="1:4">
      <c r="A52" s="37" t="s">
        <v>152</v>
      </c>
      <c r="B52" s="66">
        <f>SUM(B53:B56)</f>
        <v>0</v>
      </c>
      <c r="C52" s="31" t="s">
        <v>153</v>
      </c>
      <c r="D52" s="30">
        <f>SUM(D53:D56)</f>
        <v>7414</v>
      </c>
    </row>
    <row r="53" s="23" customFormat="1" ht="16.95" customHeight="1" spans="1:4">
      <c r="A53" s="54" t="s">
        <v>154</v>
      </c>
      <c r="B53" s="66">
        <v>0</v>
      </c>
      <c r="C53" s="34" t="s">
        <v>155</v>
      </c>
      <c r="D53" s="32">
        <v>0</v>
      </c>
    </row>
    <row r="54" s="23" customFormat="1" ht="16.95" customHeight="1" spans="1:4">
      <c r="A54" s="54" t="s">
        <v>156</v>
      </c>
      <c r="B54" s="66">
        <v>0</v>
      </c>
      <c r="C54" s="34" t="s">
        <v>157</v>
      </c>
      <c r="D54" s="32">
        <v>2213</v>
      </c>
    </row>
    <row r="55" s="23" customFormat="1" ht="16.95" customHeight="1" spans="1:4">
      <c r="A55" s="54" t="s">
        <v>158</v>
      </c>
      <c r="B55" s="66">
        <v>0</v>
      </c>
      <c r="C55" s="34" t="s">
        <v>159</v>
      </c>
      <c r="D55" s="32">
        <v>0</v>
      </c>
    </row>
    <row r="56" s="23" customFormat="1" ht="16.95" customHeight="1" spans="1:4">
      <c r="A56" s="54" t="s">
        <v>160</v>
      </c>
      <c r="B56" s="66">
        <v>0</v>
      </c>
      <c r="C56" s="34" t="s">
        <v>161</v>
      </c>
      <c r="D56" s="32">
        <v>5201</v>
      </c>
    </row>
    <row r="57" s="23" customFormat="1" ht="16.95" customHeight="1" spans="1:4">
      <c r="A57" s="37" t="s">
        <v>162</v>
      </c>
      <c r="B57" s="32">
        <v>0</v>
      </c>
      <c r="C57" s="68" t="s">
        <v>163</v>
      </c>
      <c r="D57" s="32">
        <v>0</v>
      </c>
    </row>
    <row r="58" s="23" customFormat="1" ht="16.95" customHeight="1" spans="1:4">
      <c r="A58" s="37" t="s">
        <v>164</v>
      </c>
      <c r="B58" s="65">
        <v>68860</v>
      </c>
      <c r="C58" s="31" t="s">
        <v>165</v>
      </c>
      <c r="D58" s="30">
        <f>D59</f>
        <v>4985</v>
      </c>
    </row>
    <row r="59" s="23" customFormat="1" ht="16.95" customHeight="1" spans="1:4">
      <c r="A59" s="51" t="s">
        <v>166</v>
      </c>
      <c r="B59" s="30">
        <f>SUM(B60:B62)</f>
        <v>6549</v>
      </c>
      <c r="C59" s="69" t="s">
        <v>167</v>
      </c>
      <c r="D59" s="70">
        <f>SUM(D60:D60)</f>
        <v>4985</v>
      </c>
    </row>
    <row r="60" s="23" customFormat="1" ht="16.95" customHeight="1" spans="1:4">
      <c r="A60" s="54" t="s">
        <v>168</v>
      </c>
      <c r="B60" s="70">
        <v>6479</v>
      </c>
      <c r="C60" s="34" t="s">
        <v>169</v>
      </c>
      <c r="D60" s="32">
        <v>4985</v>
      </c>
    </row>
    <row r="61" s="23" customFormat="1" ht="16.95" customHeight="1" spans="1:4">
      <c r="A61" s="54" t="s">
        <v>170</v>
      </c>
      <c r="B61" s="32">
        <v>70</v>
      </c>
      <c r="C61" s="31" t="s">
        <v>171</v>
      </c>
      <c r="D61" s="70">
        <v>0</v>
      </c>
    </row>
    <row r="62" s="23" customFormat="1" ht="16.95" customHeight="1" spans="1:4">
      <c r="A62" s="54" t="s">
        <v>172</v>
      </c>
      <c r="B62" s="32">
        <v>0</v>
      </c>
      <c r="C62" s="31" t="s">
        <v>173</v>
      </c>
      <c r="D62" s="30">
        <v>-2802</v>
      </c>
    </row>
    <row r="63" s="23" customFormat="1" ht="16.95" customHeight="1" spans="1:4">
      <c r="A63" s="37" t="s">
        <v>174</v>
      </c>
      <c r="B63" s="66">
        <v>0</v>
      </c>
      <c r="C63" s="60" t="s">
        <v>175</v>
      </c>
      <c r="D63" s="66">
        <v>0</v>
      </c>
    </row>
    <row r="64" s="23" customFormat="1" ht="16.95" customHeight="1" spans="1:4">
      <c r="A64" s="37" t="s">
        <v>176</v>
      </c>
      <c r="B64" s="30">
        <f>B65</f>
        <v>10178</v>
      </c>
      <c r="C64" s="60" t="s">
        <v>177</v>
      </c>
      <c r="D64" s="32">
        <v>0</v>
      </c>
    </row>
    <row r="65" s="23" customFormat="1" ht="16.95" customHeight="1" spans="1:4">
      <c r="A65" s="54" t="s">
        <v>178</v>
      </c>
      <c r="B65" s="66">
        <f>SUM(B66:B66)</f>
        <v>10178</v>
      </c>
      <c r="C65" s="31" t="s">
        <v>179</v>
      </c>
      <c r="D65" s="71">
        <v>193</v>
      </c>
    </row>
    <row r="66" s="23" customFormat="1" ht="16.95" customHeight="1" spans="1:4">
      <c r="A66" s="52" t="s">
        <v>180</v>
      </c>
      <c r="B66" s="32">
        <v>10178</v>
      </c>
      <c r="C66" s="31" t="s">
        <v>181</v>
      </c>
      <c r="D66" s="30">
        <f>B69-D5-D52-D58-D62-D63-D64-D65</f>
        <v>81690</v>
      </c>
    </row>
    <row r="67" s="23" customFormat="1" ht="16.95" customHeight="1" spans="1:4">
      <c r="A67" s="37" t="s">
        <v>182</v>
      </c>
      <c r="B67" s="30">
        <f>9770</f>
        <v>9770</v>
      </c>
      <c r="C67" s="31" t="s">
        <v>183</v>
      </c>
      <c r="D67" s="32">
        <v>81690</v>
      </c>
    </row>
    <row r="68" s="23" customFormat="1" ht="16.95" customHeight="1" spans="1:4">
      <c r="A68" s="37" t="s">
        <v>184</v>
      </c>
      <c r="B68" s="32">
        <f>0</f>
        <v>0</v>
      </c>
      <c r="C68" s="31" t="s">
        <v>185</v>
      </c>
      <c r="D68" s="32"/>
    </row>
    <row r="69" s="23" customFormat="1" ht="16.95" customHeight="1" spans="1:4">
      <c r="A69" s="72" t="s">
        <v>186</v>
      </c>
      <c r="B69" s="30">
        <f>SUM(B5:B6,B52,B57:B59,B63,B64,B67:B68)</f>
        <v>312518</v>
      </c>
      <c r="C69" s="73" t="s">
        <v>187</v>
      </c>
      <c r="D69" s="30">
        <f>SUM(D5,D52,D57,D58,D62,D65:D66)</f>
        <v>312518</v>
      </c>
    </row>
    <row r="70" s="23" customFormat="1" ht="16.95" customHeight="1"/>
    <row r="71" s="23" customFormat="1" ht="17.25" customHeight="1"/>
    <row r="72" s="23" customFormat="1" ht="17.25" customHeight="1"/>
    <row r="73" s="23" customFormat="1" ht="17.25" customHeight="1"/>
    <row r="74" s="23" customFormat="1" ht="17.25" customHeight="1"/>
    <row r="75" s="23" customFormat="1" ht="17.25" customHeight="1"/>
    <row r="76" s="23" customFormat="1" ht="16.95" customHeight="1"/>
    <row r="77" s="23" customFormat="1" ht="16.95" customHeight="1"/>
    <row r="78" s="23" customFormat="1" ht="16.9" customHeight="1"/>
    <row r="79" s="23" customFormat="1" ht="17.25" customHeight="1"/>
    <row r="80" s="23" customFormat="1" ht="16.9" customHeight="1"/>
    <row r="81" s="23" customFormat="1" ht="16.9" customHeight="1"/>
    <row r="82" s="23" customFormat="1" ht="16.9" customHeight="1"/>
    <row r="83" s="23" customFormat="1" ht="16.9" customHeight="1"/>
    <row r="84" s="23" customFormat="1" ht="16.9" customHeight="1"/>
    <row r="85" s="23" customFormat="1" ht="16.9" customHeight="1"/>
    <row r="86" s="23" customFormat="1" ht="16.9" customHeight="1"/>
  </sheetData>
  <mergeCells count="2">
    <mergeCell ref="A2:D2"/>
    <mergeCell ref="A3:D3"/>
  </mergeCells>
  <printOptions horizontalCentered="1" verticalCentered="1"/>
  <pageMargins left="0.511805555555556" right="0.313888888888889" top="0.393055555555556" bottom="0.511805555555556" header="0.313888888888889" footer="0.313888888888889"/>
  <pageSetup paperSize="9" scale="65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workbookViewId="0">
      <selection activeCell="K34" sqref="K34"/>
    </sheetView>
  </sheetViews>
  <sheetFormatPr defaultColWidth="9.125" defaultRowHeight="14.25" outlineLevelCol="4"/>
  <cols>
    <col min="1" max="1" width="9.5" style="23" hidden="1" customWidth="1"/>
    <col min="2" max="2" width="29.875" style="23" customWidth="1"/>
    <col min="3" max="3" width="16.875" style="58" customWidth="1"/>
    <col min="4" max="4" width="16.375" style="58" customWidth="1"/>
    <col min="5" max="5" width="18.125" style="23" customWidth="1"/>
    <col min="6" max="258" width="9.125" style="23" customWidth="1"/>
    <col min="259" max="16384" width="9.125" style="23"/>
  </cols>
  <sheetData>
    <row r="1" ht="13.5" spans="1:2">
      <c r="A1" s="59" t="s">
        <v>188</v>
      </c>
      <c r="B1" s="1" t="s">
        <v>188</v>
      </c>
    </row>
    <row r="2" s="23" customFormat="1" ht="33.95" customHeight="1" spans="1:5">
      <c r="A2" s="25" t="s">
        <v>189</v>
      </c>
      <c r="B2" s="25"/>
      <c r="C2" s="25"/>
      <c r="D2" s="25"/>
      <c r="E2" s="25"/>
    </row>
    <row r="3" s="23" customFormat="1" ht="17.1" customHeight="1" spans="1:5">
      <c r="A3" s="48" t="s">
        <v>2</v>
      </c>
      <c r="B3" s="48"/>
      <c r="C3" s="48"/>
      <c r="D3" s="48"/>
      <c r="E3" s="48"/>
    </row>
    <row r="4" s="23" customFormat="1" ht="16.9" customHeight="1" spans="1:5">
      <c r="A4" s="28" t="s">
        <v>190</v>
      </c>
      <c r="B4" s="28" t="s">
        <v>191</v>
      </c>
      <c r="C4" s="28" t="s">
        <v>4</v>
      </c>
      <c r="D4" s="28" t="s">
        <v>5</v>
      </c>
      <c r="E4" s="28" t="s">
        <v>6</v>
      </c>
    </row>
    <row r="5" s="23" customFormat="1" ht="16.9" customHeight="1" spans="1:5">
      <c r="A5" s="54">
        <v>101</v>
      </c>
      <c r="B5" s="60" t="s">
        <v>7</v>
      </c>
      <c r="C5" s="61">
        <f>SUM(C6,C10:C25)</f>
        <v>67778</v>
      </c>
      <c r="D5" s="61">
        <f>SUM(D6,D10:D25)</f>
        <v>51800</v>
      </c>
      <c r="E5" s="61">
        <f>SUM(E6,E10:E25)</f>
        <v>51587</v>
      </c>
    </row>
    <row r="6" s="23" customFormat="1" ht="16.9" customHeight="1" spans="1:5">
      <c r="A6" s="54">
        <v>10101</v>
      </c>
      <c r="B6" s="62" t="s">
        <v>192</v>
      </c>
      <c r="C6" s="63">
        <v>15691</v>
      </c>
      <c r="D6" s="63">
        <v>16255</v>
      </c>
      <c r="E6" s="63">
        <v>15484</v>
      </c>
    </row>
    <row r="7" s="23" customFormat="1" ht="16.9" hidden="1" customHeight="1" spans="1:5">
      <c r="A7" s="54">
        <v>1010101</v>
      </c>
      <c r="B7" s="62" t="s">
        <v>193</v>
      </c>
      <c r="C7" s="63">
        <v>14136</v>
      </c>
      <c r="D7" s="63">
        <v>12856</v>
      </c>
      <c r="E7" s="63">
        <v>12795</v>
      </c>
    </row>
    <row r="8" s="23" customFormat="1" ht="16.9" hidden="1" customHeight="1" spans="1:5">
      <c r="A8" s="54">
        <v>1010104</v>
      </c>
      <c r="B8" s="62" t="s">
        <v>194</v>
      </c>
      <c r="C8" s="63">
        <v>738</v>
      </c>
      <c r="D8" s="63">
        <v>783</v>
      </c>
      <c r="E8" s="63">
        <v>849</v>
      </c>
    </row>
    <row r="9" s="23" customFormat="1" ht="16.9" hidden="1" customHeight="1" spans="1:5">
      <c r="A9" s="54">
        <v>10102</v>
      </c>
      <c r="B9" s="62" t="s">
        <v>195</v>
      </c>
      <c r="C9" s="36"/>
      <c r="D9" s="63"/>
      <c r="E9" s="63"/>
    </row>
    <row r="10" s="23" customFormat="1" ht="16.9" customHeight="1" spans="1:5">
      <c r="A10" s="54">
        <v>10103</v>
      </c>
      <c r="B10" s="62" t="s">
        <v>196</v>
      </c>
      <c r="C10" s="63">
        <v>13301</v>
      </c>
      <c r="D10" s="63">
        <v>5000</v>
      </c>
      <c r="E10" s="63">
        <v>4639</v>
      </c>
    </row>
    <row r="11" s="23" customFormat="1" ht="16.9" customHeight="1" spans="1:5">
      <c r="A11" s="54">
        <v>10104</v>
      </c>
      <c r="B11" s="62" t="s">
        <v>197</v>
      </c>
      <c r="C11" s="63">
        <v>6496</v>
      </c>
      <c r="D11" s="63">
        <v>9073</v>
      </c>
      <c r="E11" s="63">
        <v>7584</v>
      </c>
    </row>
    <row r="12" s="23" customFormat="1" ht="16.9" customHeight="1" spans="1:5">
      <c r="A12" s="54">
        <v>10106</v>
      </c>
      <c r="B12" s="62" t="s">
        <v>198</v>
      </c>
      <c r="C12" s="63">
        <v>1252</v>
      </c>
      <c r="D12" s="63">
        <v>1162</v>
      </c>
      <c r="E12" s="63">
        <v>1127</v>
      </c>
    </row>
    <row r="13" s="23" customFormat="1" ht="16.9" customHeight="1" spans="1:5">
      <c r="A13" s="54">
        <v>10107</v>
      </c>
      <c r="B13" s="62" t="s">
        <v>199</v>
      </c>
      <c r="C13" s="63">
        <v>160</v>
      </c>
      <c r="D13" s="63">
        <v>160</v>
      </c>
      <c r="E13" s="63">
        <v>191</v>
      </c>
    </row>
    <row r="14" s="23" customFormat="1" ht="16.9" customHeight="1" spans="1:5">
      <c r="A14" s="54">
        <v>10109</v>
      </c>
      <c r="B14" s="62" t="s">
        <v>200</v>
      </c>
      <c r="C14" s="63">
        <v>4825</v>
      </c>
      <c r="D14" s="63">
        <v>4560</v>
      </c>
      <c r="E14" s="63">
        <v>4705</v>
      </c>
    </row>
    <row r="15" s="23" customFormat="1" ht="16.9" customHeight="1" spans="1:5">
      <c r="A15" s="54">
        <v>10110</v>
      </c>
      <c r="B15" s="62" t="s">
        <v>201</v>
      </c>
      <c r="C15" s="63">
        <v>3114</v>
      </c>
      <c r="D15" s="63">
        <v>1930</v>
      </c>
      <c r="E15" s="63">
        <v>2924</v>
      </c>
    </row>
    <row r="16" s="23" customFormat="1" ht="16.9" customHeight="1" spans="1:5">
      <c r="A16" s="54">
        <v>10111</v>
      </c>
      <c r="B16" s="62" t="s">
        <v>202</v>
      </c>
      <c r="C16" s="63">
        <v>842</v>
      </c>
      <c r="D16" s="63">
        <v>700</v>
      </c>
      <c r="E16" s="63">
        <v>821</v>
      </c>
    </row>
    <row r="17" s="23" customFormat="1" ht="16.9" customHeight="1" spans="1:5">
      <c r="A17" s="54">
        <v>10112</v>
      </c>
      <c r="B17" s="62" t="s">
        <v>203</v>
      </c>
      <c r="C17" s="63">
        <v>4225</v>
      </c>
      <c r="D17" s="63">
        <v>2800</v>
      </c>
      <c r="E17" s="63">
        <v>4150</v>
      </c>
    </row>
    <row r="18" s="23" customFormat="1" ht="16.9" customHeight="1" spans="1:5">
      <c r="A18" s="54">
        <v>10113</v>
      </c>
      <c r="B18" s="62" t="s">
        <v>204</v>
      </c>
      <c r="C18" s="63">
        <v>4286</v>
      </c>
      <c r="D18" s="63">
        <v>2860</v>
      </c>
      <c r="E18" s="63">
        <v>2864</v>
      </c>
    </row>
    <row r="19" s="23" customFormat="1" ht="16.9" customHeight="1" spans="1:5">
      <c r="A19" s="54">
        <v>10114</v>
      </c>
      <c r="B19" s="62" t="s">
        <v>205</v>
      </c>
      <c r="C19" s="63">
        <v>1020</v>
      </c>
      <c r="D19" s="63">
        <v>800</v>
      </c>
      <c r="E19" s="63">
        <v>800</v>
      </c>
    </row>
    <row r="20" s="23" customFormat="1" ht="16.9" hidden="1" customHeight="1" spans="1:5">
      <c r="A20" s="54">
        <v>10115</v>
      </c>
      <c r="B20" s="62" t="s">
        <v>206</v>
      </c>
      <c r="C20" s="36"/>
      <c r="D20" s="63"/>
      <c r="E20" s="63"/>
    </row>
    <row r="21" s="23" customFormat="1" ht="16.9" hidden="1" customHeight="1" spans="1:5">
      <c r="A21" s="54">
        <v>10116</v>
      </c>
      <c r="B21" s="62" t="s">
        <v>207</v>
      </c>
      <c r="C21" s="36"/>
      <c r="D21" s="63"/>
      <c r="E21" s="63"/>
    </row>
    <row r="22" s="23" customFormat="1" ht="16.9" customHeight="1" spans="1:5">
      <c r="A22" s="54">
        <v>10118</v>
      </c>
      <c r="B22" s="62" t="s">
        <v>208</v>
      </c>
      <c r="C22" s="63">
        <v>5542</v>
      </c>
      <c r="D22" s="63">
        <v>1500</v>
      </c>
      <c r="E22" s="63">
        <v>1026</v>
      </c>
    </row>
    <row r="23" s="23" customFormat="1" ht="16.9" customHeight="1" spans="1:5">
      <c r="A23" s="54">
        <v>10119</v>
      </c>
      <c r="B23" s="62" t="s">
        <v>209</v>
      </c>
      <c r="C23" s="63">
        <v>7024</v>
      </c>
      <c r="D23" s="63">
        <v>5000</v>
      </c>
      <c r="E23" s="63">
        <v>5272</v>
      </c>
    </row>
    <row r="24" s="23" customFormat="1" ht="16.9" hidden="1" customHeight="1" spans="1:5">
      <c r="A24" s="54">
        <v>10120</v>
      </c>
      <c r="B24" s="62" t="s">
        <v>210</v>
      </c>
      <c r="C24" s="60"/>
      <c r="D24" s="60"/>
      <c r="E24" s="63"/>
    </row>
    <row r="25" s="23" customFormat="1" ht="16.9" customHeight="1" spans="1:5">
      <c r="A25" s="54">
        <v>10199</v>
      </c>
      <c r="B25" s="62" t="s">
        <v>211</v>
      </c>
      <c r="C25" s="60"/>
      <c r="D25" s="60"/>
      <c r="E25" s="63"/>
    </row>
    <row r="26" s="23" customFormat="1" ht="16.9" customHeight="1" spans="1:5">
      <c r="A26" s="54">
        <v>103</v>
      </c>
      <c r="B26" s="60" t="s">
        <v>40</v>
      </c>
      <c r="C26" s="61">
        <f>SUM(C27,C41:C47)</f>
        <v>35088</v>
      </c>
      <c r="D26" s="61">
        <f>SUM(D27,D41:D47)</f>
        <v>32300</v>
      </c>
      <c r="E26" s="61">
        <f>SUM(E27,E41:E47)</f>
        <v>32826</v>
      </c>
    </row>
    <row r="27" s="23" customFormat="1" ht="16.9" customHeight="1" spans="1:5">
      <c r="A27" s="54">
        <v>10302</v>
      </c>
      <c r="B27" s="62" t="s">
        <v>212</v>
      </c>
      <c r="C27" s="63">
        <f>SUM(C28:C40)</f>
        <v>5028</v>
      </c>
      <c r="D27" s="63">
        <f>SUM(D28:D40)</f>
        <v>4850</v>
      </c>
      <c r="E27" s="63">
        <f>SUM(E28:E40)</f>
        <v>4900</v>
      </c>
    </row>
    <row r="28" s="23" customFormat="1" ht="16.9" customHeight="1" spans="1:5">
      <c r="A28" s="54">
        <v>1030201</v>
      </c>
      <c r="B28" s="62" t="s">
        <v>213</v>
      </c>
      <c r="C28" s="63">
        <v>240</v>
      </c>
      <c r="D28" s="63">
        <v>110</v>
      </c>
      <c r="E28" s="63">
        <v>125</v>
      </c>
    </row>
    <row r="29" s="23" customFormat="1" ht="16.9" customHeight="1" spans="1:5">
      <c r="A29" s="54">
        <v>1030202</v>
      </c>
      <c r="B29" s="62" t="s">
        <v>214</v>
      </c>
      <c r="C29" s="63">
        <v>130</v>
      </c>
      <c r="D29" s="63">
        <v>130</v>
      </c>
      <c r="E29" s="63">
        <v>159</v>
      </c>
    </row>
    <row r="30" s="23" customFormat="1" ht="16.9" customHeight="1" spans="1:5">
      <c r="A30" s="54">
        <v>1030203</v>
      </c>
      <c r="B30" s="62" t="s">
        <v>215</v>
      </c>
      <c r="C30" s="63">
        <v>2893</v>
      </c>
      <c r="D30" s="63">
        <v>2893</v>
      </c>
      <c r="E30" s="63">
        <v>2795</v>
      </c>
    </row>
    <row r="31" s="23" customFormat="1" ht="17.1" customHeight="1" spans="1:5">
      <c r="A31" s="54">
        <v>1030215</v>
      </c>
      <c r="B31" s="62" t="s">
        <v>216</v>
      </c>
      <c r="C31" s="63">
        <v>0</v>
      </c>
      <c r="D31" s="63">
        <v>0</v>
      </c>
      <c r="E31" s="63">
        <v>0</v>
      </c>
    </row>
    <row r="32" s="23" customFormat="1" ht="17.1" customHeight="1" spans="1:5">
      <c r="A32" s="54">
        <v>1030216</v>
      </c>
      <c r="B32" s="62" t="s">
        <v>217</v>
      </c>
      <c r="C32" s="63">
        <v>1334</v>
      </c>
      <c r="D32" s="63">
        <v>1334</v>
      </c>
      <c r="E32" s="63">
        <v>1294</v>
      </c>
    </row>
    <row r="33" s="23" customFormat="1" ht="17.1" customHeight="1" spans="1:5">
      <c r="A33" s="54">
        <v>1030217</v>
      </c>
      <c r="B33" s="62" t="s">
        <v>218</v>
      </c>
      <c r="C33" s="63">
        <v>29</v>
      </c>
      <c r="D33" s="63">
        <v>29</v>
      </c>
      <c r="E33" s="63">
        <v>26</v>
      </c>
    </row>
    <row r="34" s="23" customFormat="1" ht="17.1" customHeight="1" spans="1:5">
      <c r="A34" s="54">
        <v>1030218</v>
      </c>
      <c r="B34" s="62" t="s">
        <v>219</v>
      </c>
      <c r="C34" s="63">
        <v>131</v>
      </c>
      <c r="D34" s="63">
        <v>131</v>
      </c>
      <c r="E34" s="63">
        <v>117</v>
      </c>
    </row>
    <row r="35" s="23" customFormat="1" ht="17.1" customHeight="1" spans="1:5">
      <c r="A35" s="54">
        <v>1030219</v>
      </c>
      <c r="B35" s="62" t="s">
        <v>220</v>
      </c>
      <c r="C35" s="63">
        <v>130</v>
      </c>
      <c r="D35" s="63">
        <v>130</v>
      </c>
      <c r="E35" s="63">
        <v>196</v>
      </c>
    </row>
    <row r="36" s="23" customFormat="1" ht="17.1" customHeight="1" spans="1:5">
      <c r="A36" s="54">
        <v>1030220</v>
      </c>
      <c r="B36" s="62" t="s">
        <v>221</v>
      </c>
      <c r="C36" s="63">
        <v>93</v>
      </c>
      <c r="D36" s="63">
        <v>93</v>
      </c>
      <c r="E36" s="63">
        <v>140</v>
      </c>
    </row>
    <row r="37" s="23" customFormat="1" ht="17.1" customHeight="1" spans="1:5">
      <c r="A37" s="54">
        <v>1030221</v>
      </c>
      <c r="B37" s="62" t="s">
        <v>222</v>
      </c>
      <c r="C37" s="63">
        <v>0</v>
      </c>
      <c r="D37" s="63">
        <v>0</v>
      </c>
      <c r="E37" s="63">
        <v>7</v>
      </c>
    </row>
    <row r="38" s="23" customFormat="1" ht="17.1" customHeight="1" spans="1:5">
      <c r="A38" s="54">
        <v>1030222</v>
      </c>
      <c r="B38" s="62" t="s">
        <v>223</v>
      </c>
      <c r="C38" s="63">
        <v>36</v>
      </c>
      <c r="D38" s="63">
        <v>0</v>
      </c>
      <c r="E38" s="63">
        <v>1</v>
      </c>
    </row>
    <row r="39" s="23" customFormat="1" ht="17.1" customHeight="1" spans="1:5">
      <c r="A39" s="54">
        <v>1030223</v>
      </c>
      <c r="B39" s="62" t="s">
        <v>224</v>
      </c>
      <c r="C39" s="63">
        <v>12</v>
      </c>
      <c r="D39" s="63">
        <v>0</v>
      </c>
      <c r="E39" s="63">
        <v>0</v>
      </c>
    </row>
    <row r="40" s="23" customFormat="1" ht="17.25" customHeight="1" spans="1:5">
      <c r="A40" s="54">
        <v>1030299</v>
      </c>
      <c r="B40" s="62" t="s">
        <v>225</v>
      </c>
      <c r="C40" s="63">
        <v>0</v>
      </c>
      <c r="D40" s="63">
        <v>0</v>
      </c>
      <c r="E40" s="63">
        <v>40</v>
      </c>
    </row>
    <row r="41" s="23" customFormat="1" ht="16.9" customHeight="1" spans="1:5">
      <c r="A41" s="54">
        <v>10304</v>
      </c>
      <c r="B41" s="62" t="s">
        <v>226</v>
      </c>
      <c r="C41" s="63">
        <v>7483</v>
      </c>
      <c r="D41" s="63">
        <v>3000</v>
      </c>
      <c r="E41" s="63">
        <v>2744</v>
      </c>
    </row>
    <row r="42" s="23" customFormat="1" ht="16.9" customHeight="1" spans="1:5">
      <c r="A42" s="54">
        <v>10305</v>
      </c>
      <c r="B42" s="62" t="s">
        <v>227</v>
      </c>
      <c r="C42" s="63">
        <v>1647</v>
      </c>
      <c r="D42" s="63">
        <v>1960</v>
      </c>
      <c r="E42" s="63">
        <v>2119</v>
      </c>
    </row>
    <row r="43" s="23" customFormat="1" ht="16.9" customHeight="1" spans="1:5">
      <c r="A43" s="54">
        <v>10306</v>
      </c>
      <c r="B43" s="62" t="s">
        <v>228</v>
      </c>
      <c r="C43" s="63"/>
      <c r="D43" s="63"/>
      <c r="E43" s="63"/>
    </row>
    <row r="44" s="23" customFormat="1" ht="16.9" customHeight="1" spans="1:5">
      <c r="A44" s="54"/>
      <c r="B44" s="64" t="s">
        <v>229</v>
      </c>
      <c r="C44" s="63"/>
      <c r="D44" s="63">
        <v>213</v>
      </c>
      <c r="E44" s="63">
        <v>285</v>
      </c>
    </row>
    <row r="45" s="23" customFormat="1" ht="16.9" customHeight="1" spans="1:5">
      <c r="A45" s="54"/>
      <c r="B45" s="64" t="s">
        <v>230</v>
      </c>
      <c r="C45" s="63"/>
      <c r="D45" s="63">
        <v>688</v>
      </c>
      <c r="E45" s="63">
        <v>690</v>
      </c>
    </row>
    <row r="46" s="23" customFormat="1" ht="16.9" customHeight="1" spans="1:5">
      <c r="A46" s="54">
        <v>10307</v>
      </c>
      <c r="B46" s="62" t="s">
        <v>231</v>
      </c>
      <c r="C46" s="63">
        <v>12684</v>
      </c>
      <c r="D46" s="63">
        <v>1060</v>
      </c>
      <c r="E46" s="63">
        <v>1297</v>
      </c>
    </row>
    <row r="47" s="23" customFormat="1" ht="17.25" customHeight="1" spans="1:5">
      <c r="A47" s="54">
        <v>10399</v>
      </c>
      <c r="B47" s="62" t="s">
        <v>232</v>
      </c>
      <c r="C47" s="63">
        <v>8246</v>
      </c>
      <c r="D47" s="63">
        <v>20529</v>
      </c>
      <c r="E47" s="63">
        <v>20791</v>
      </c>
    </row>
  </sheetData>
  <mergeCells count="2">
    <mergeCell ref="A2:E2"/>
    <mergeCell ref="A3:E3"/>
  </mergeCells>
  <printOptions horizontalCentered="1" verticalCentered="1"/>
  <pageMargins left="0.751388888888889" right="0.751388888888889" top="0.786805555555556" bottom="0.747916666666667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2"/>
  <sheetViews>
    <sheetView workbookViewId="0">
      <selection activeCell="I438" sqref="I438"/>
    </sheetView>
  </sheetViews>
  <sheetFormatPr defaultColWidth="9.15" defaultRowHeight="16.95" customHeight="1" outlineLevelCol="4"/>
  <cols>
    <col min="1" max="1" width="9.875" style="23" customWidth="1"/>
    <col min="2" max="2" width="35" style="23" customWidth="1"/>
    <col min="3" max="4" width="12.5" style="23" customWidth="1"/>
    <col min="5" max="5" width="12.375" style="23" customWidth="1"/>
    <col min="6" max="258" width="9.15" style="23" customWidth="1"/>
    <col min="259" max="16384" width="9.15" style="23"/>
  </cols>
  <sheetData>
    <row r="1" customHeight="1" spans="1:1">
      <c r="A1" s="1" t="s">
        <v>233</v>
      </c>
    </row>
    <row r="2" s="23" customFormat="1" ht="34" customHeight="1" spans="1:5">
      <c r="A2" s="25" t="s">
        <v>234</v>
      </c>
      <c r="B2" s="25"/>
      <c r="C2" s="25"/>
      <c r="D2" s="25"/>
      <c r="E2" s="25"/>
    </row>
    <row r="3" s="23" customFormat="1" customHeight="1" spans="1:5">
      <c r="A3" s="48" t="s">
        <v>75</v>
      </c>
      <c r="B3" s="48"/>
      <c r="C3" s="48"/>
      <c r="D3" s="48"/>
      <c r="E3" s="48"/>
    </row>
    <row r="4" s="23" customFormat="1" customHeight="1" spans="1:5">
      <c r="A4" s="28" t="s">
        <v>190</v>
      </c>
      <c r="B4" s="28" t="s">
        <v>191</v>
      </c>
      <c r="C4" s="28" t="s">
        <v>235</v>
      </c>
      <c r="D4" s="28" t="s">
        <v>5</v>
      </c>
      <c r="E4" s="28" t="s">
        <v>6</v>
      </c>
    </row>
    <row r="5" s="23" customFormat="1" ht="16.9" customHeight="1" spans="1:5">
      <c r="A5" s="28"/>
      <c r="B5" s="28" t="s">
        <v>78</v>
      </c>
      <c r="C5" s="30">
        <f>SUM(C6,,C87,C92,C118,C143,C155,C177,C242,C289,C308,C323,C372,C387,C400,C411,C414,C428,C438,C444,C445,C449,)</f>
        <v>229014</v>
      </c>
      <c r="D5" s="30">
        <f>SUM(D6,,D87,D92,D118,D143,D155,D177,D242,D289,D308,D323,D372,D387,D400,D411,D414,D428,D438,D444,D445,D449,)</f>
        <v>226818</v>
      </c>
      <c r="E5" s="30">
        <f>SUM(E6,,E87,E92,E118,E143,E155,E177,E242,E289,E308,E323,E372,E387,E400,E411,E414,E428,E438,E444,E445,E449,)</f>
        <v>221038</v>
      </c>
    </row>
    <row r="6" s="23" customFormat="1" ht="16.9" customHeight="1" spans="1:5">
      <c r="A6" s="54" t="s">
        <v>236</v>
      </c>
      <c r="B6" s="37" t="s">
        <v>237</v>
      </c>
      <c r="C6" s="30">
        <f>SUM(C7,C14,C19,C25,C29,C32,C39,C42,,C46,C50,C53,C56,C58,C60,C63,C67,C70,C73,C76,C79,C82,C85)</f>
        <v>21065</v>
      </c>
      <c r="D6" s="30">
        <f>SUM(D7,D14,D19,D25,D29,D32,D39,D42,,D46,D50,D53,D56,D58,D60,D63,D67,D70,D73,D76,D79,D82,D85)</f>
        <v>19865</v>
      </c>
      <c r="E6" s="30">
        <f>SUM(E7,E14,E19,E25,E29,E32,E39,E42,,E46,E50,E53,E56,E58,E60,E63,E67,E70,E73,E76,E79,E82,E85)</f>
        <v>39439</v>
      </c>
    </row>
    <row r="7" s="23" customFormat="1" ht="16.9" customHeight="1" spans="1:5">
      <c r="A7" s="54" t="s">
        <v>238</v>
      </c>
      <c r="B7" s="37" t="s">
        <v>239</v>
      </c>
      <c r="C7" s="32">
        <f>SUM(C8:C13)</f>
        <v>1281</v>
      </c>
      <c r="D7" s="32">
        <f>SUM(D8:D13)</f>
        <v>1281</v>
      </c>
      <c r="E7" s="32">
        <f>SUM(E8:E13)</f>
        <v>2354</v>
      </c>
    </row>
    <row r="8" s="23" customFormat="1" ht="16.9" customHeight="1" spans="1:5">
      <c r="A8" s="54" t="s">
        <v>240</v>
      </c>
      <c r="B8" s="54" t="s">
        <v>241</v>
      </c>
      <c r="C8" s="32">
        <v>1003</v>
      </c>
      <c r="D8" s="32">
        <v>1003</v>
      </c>
      <c r="E8" s="32">
        <v>2017</v>
      </c>
    </row>
    <row r="9" s="23" customFormat="1" ht="16.9" customHeight="1" spans="1:5">
      <c r="A9" s="54" t="s">
        <v>242</v>
      </c>
      <c r="B9" s="54" t="s">
        <v>243</v>
      </c>
      <c r="C9" s="32">
        <v>225</v>
      </c>
      <c r="D9" s="32">
        <v>225</v>
      </c>
      <c r="E9" s="32">
        <v>234</v>
      </c>
    </row>
    <row r="10" s="23" customFormat="1" ht="16.9" customHeight="1" spans="1:5">
      <c r="A10" s="54" t="s">
        <v>244</v>
      </c>
      <c r="B10" s="54" t="s">
        <v>245</v>
      </c>
      <c r="C10" s="32">
        <v>5</v>
      </c>
      <c r="D10" s="32">
        <v>5</v>
      </c>
      <c r="E10" s="32">
        <v>5</v>
      </c>
    </row>
    <row r="11" s="23" customFormat="1" ht="16.9" customHeight="1" spans="1:5">
      <c r="A11" s="54" t="s">
        <v>246</v>
      </c>
      <c r="B11" s="54" t="s">
        <v>247</v>
      </c>
      <c r="C11" s="32">
        <v>45</v>
      </c>
      <c r="D11" s="32">
        <v>45</v>
      </c>
      <c r="E11" s="32">
        <v>45</v>
      </c>
    </row>
    <row r="12" s="23" customFormat="1" ht="16.9" customHeight="1" spans="1:5">
      <c r="A12" s="54" t="s">
        <v>248</v>
      </c>
      <c r="B12" s="54" t="s">
        <v>249</v>
      </c>
      <c r="C12" s="32">
        <v>3</v>
      </c>
      <c r="D12" s="32">
        <v>3</v>
      </c>
      <c r="E12" s="32">
        <v>3</v>
      </c>
    </row>
    <row r="13" s="23" customFormat="1" ht="16.9" customHeight="1" spans="1:5">
      <c r="A13" s="54" t="s">
        <v>250</v>
      </c>
      <c r="B13" s="54" t="s">
        <v>251</v>
      </c>
      <c r="C13" s="32">
        <v>0</v>
      </c>
      <c r="D13" s="32">
        <v>0</v>
      </c>
      <c r="E13" s="32">
        <v>50</v>
      </c>
    </row>
    <row r="14" s="23" customFormat="1" ht="16.9" customHeight="1" spans="1:5">
      <c r="A14" s="54" t="s">
        <v>252</v>
      </c>
      <c r="B14" s="37" t="s">
        <v>253</v>
      </c>
      <c r="C14" s="32">
        <f>SUM(C15:C18)</f>
        <v>347</v>
      </c>
      <c r="D14" s="32">
        <f>SUM(D15:D18)</f>
        <v>347</v>
      </c>
      <c r="E14" s="32">
        <f>SUM(E15:E18)</f>
        <v>470</v>
      </c>
    </row>
    <row r="15" s="23" customFormat="1" ht="16.9" customHeight="1" spans="1:5">
      <c r="A15" s="54" t="s">
        <v>254</v>
      </c>
      <c r="B15" s="54" t="s">
        <v>241</v>
      </c>
      <c r="C15" s="32">
        <v>215</v>
      </c>
      <c r="D15" s="32">
        <v>215</v>
      </c>
      <c r="E15" s="32">
        <v>326</v>
      </c>
    </row>
    <row r="16" s="23" customFormat="1" ht="16.9" customHeight="1" spans="1:5">
      <c r="A16" s="54" t="s">
        <v>255</v>
      </c>
      <c r="B16" s="54" t="s">
        <v>256</v>
      </c>
      <c r="C16" s="32">
        <v>76</v>
      </c>
      <c r="D16" s="32">
        <v>76</v>
      </c>
      <c r="E16" s="32">
        <v>76</v>
      </c>
    </row>
    <row r="17" s="23" customFormat="1" ht="16.9" customHeight="1" spans="1:5">
      <c r="A17" s="54" t="s">
        <v>257</v>
      </c>
      <c r="B17" s="54" t="s">
        <v>258</v>
      </c>
      <c r="C17" s="32">
        <v>16</v>
      </c>
      <c r="D17" s="32">
        <v>16</v>
      </c>
      <c r="E17" s="32">
        <v>20</v>
      </c>
    </row>
    <row r="18" s="23" customFormat="1" ht="16.9" customHeight="1" spans="1:5">
      <c r="A18" s="54" t="s">
        <v>259</v>
      </c>
      <c r="B18" s="54" t="s">
        <v>260</v>
      </c>
      <c r="C18" s="32">
        <v>40</v>
      </c>
      <c r="D18" s="32">
        <v>40</v>
      </c>
      <c r="E18" s="32">
        <v>48</v>
      </c>
    </row>
    <row r="19" s="23" customFormat="1" ht="16.9" customHeight="1" spans="1:5">
      <c r="A19" s="54" t="s">
        <v>261</v>
      </c>
      <c r="B19" s="37" t="s">
        <v>262</v>
      </c>
      <c r="C19" s="32">
        <f>SUM(C20:C24)</f>
        <v>6638</v>
      </c>
      <c r="D19" s="32">
        <f>SUM(D20:D24)</f>
        <v>6638</v>
      </c>
      <c r="E19" s="32">
        <f>SUM(E20:E24)</f>
        <v>19558</v>
      </c>
    </row>
    <row r="20" s="23" customFormat="1" ht="16.9" customHeight="1" spans="1:5">
      <c r="A20" s="54" t="s">
        <v>263</v>
      </c>
      <c r="B20" s="54" t="s">
        <v>241</v>
      </c>
      <c r="C20" s="32">
        <v>4565</v>
      </c>
      <c r="D20" s="32">
        <v>4565</v>
      </c>
      <c r="E20" s="32">
        <v>4674</v>
      </c>
    </row>
    <row r="21" s="23" customFormat="1" ht="16.9" customHeight="1" spans="1:5">
      <c r="A21" s="54" t="s">
        <v>264</v>
      </c>
      <c r="B21" s="54" t="s">
        <v>265</v>
      </c>
      <c r="C21" s="32">
        <v>124</v>
      </c>
      <c r="D21" s="32">
        <v>124</v>
      </c>
      <c r="E21" s="32">
        <v>191</v>
      </c>
    </row>
    <row r="22" s="23" customFormat="1" ht="16.9" customHeight="1" spans="1:5">
      <c r="A22" s="54" t="s">
        <v>266</v>
      </c>
      <c r="B22" s="54" t="s">
        <v>267</v>
      </c>
      <c r="C22" s="32">
        <v>3</v>
      </c>
      <c r="D22" s="32">
        <v>3</v>
      </c>
      <c r="E22" s="32">
        <v>4</v>
      </c>
    </row>
    <row r="23" s="23" customFormat="1" ht="16.9" customHeight="1" spans="1:5">
      <c r="A23" s="54" t="s">
        <v>268</v>
      </c>
      <c r="B23" s="54" t="s">
        <v>269</v>
      </c>
      <c r="C23" s="32">
        <v>762</v>
      </c>
      <c r="D23" s="32">
        <v>762</v>
      </c>
      <c r="E23" s="32">
        <v>1095</v>
      </c>
    </row>
    <row r="24" s="23" customFormat="1" ht="16.9" customHeight="1" spans="1:5">
      <c r="A24" s="54" t="s">
        <v>270</v>
      </c>
      <c r="B24" s="54" t="s">
        <v>271</v>
      </c>
      <c r="C24" s="32">
        <v>1184</v>
      </c>
      <c r="D24" s="32">
        <v>1184</v>
      </c>
      <c r="E24" s="32">
        <v>13594</v>
      </c>
    </row>
    <row r="25" s="23" customFormat="1" ht="16.9" customHeight="1" spans="1:5">
      <c r="A25" s="54" t="s">
        <v>272</v>
      </c>
      <c r="B25" s="37" t="s">
        <v>273</v>
      </c>
      <c r="C25" s="32">
        <f>SUM(C26:C28)</f>
        <v>272</v>
      </c>
      <c r="D25" s="32">
        <f>SUM(D26:D28)</f>
        <v>272</v>
      </c>
      <c r="E25" s="32">
        <f>SUM(E26:E28)</f>
        <v>373</v>
      </c>
    </row>
    <row r="26" s="23" customFormat="1" ht="16.9" customHeight="1" spans="1:5">
      <c r="A26" s="54" t="s">
        <v>274</v>
      </c>
      <c r="B26" s="54" t="s">
        <v>241</v>
      </c>
      <c r="C26" s="32">
        <v>230</v>
      </c>
      <c r="D26" s="32">
        <v>230</v>
      </c>
      <c r="E26" s="32">
        <v>367</v>
      </c>
    </row>
    <row r="27" s="23" customFormat="1" ht="16.9" customHeight="1" spans="1:5">
      <c r="A27" s="54" t="s">
        <v>275</v>
      </c>
      <c r="B27" s="54" t="s">
        <v>276</v>
      </c>
      <c r="C27" s="32">
        <v>0</v>
      </c>
      <c r="D27" s="32">
        <v>0</v>
      </c>
      <c r="E27" s="32">
        <v>6</v>
      </c>
    </row>
    <row r="28" s="23" customFormat="1" ht="16.9" customHeight="1" spans="1:5">
      <c r="A28" s="54" t="s">
        <v>277</v>
      </c>
      <c r="B28" s="54" t="s">
        <v>278</v>
      </c>
      <c r="C28" s="32">
        <v>42</v>
      </c>
      <c r="D28" s="32">
        <v>42</v>
      </c>
      <c r="E28" s="32">
        <v>0</v>
      </c>
    </row>
    <row r="29" s="23" customFormat="1" ht="16.9" customHeight="1" spans="1:5">
      <c r="A29" s="54" t="s">
        <v>279</v>
      </c>
      <c r="B29" s="37" t="s">
        <v>280</v>
      </c>
      <c r="C29" s="32">
        <f>SUM(C30:C31)</f>
        <v>182</v>
      </c>
      <c r="D29" s="32">
        <f>SUM(D30:D31)</f>
        <v>182</v>
      </c>
      <c r="E29" s="32">
        <f>SUM(E30:E31)</f>
        <v>238</v>
      </c>
    </row>
    <row r="30" s="23" customFormat="1" ht="16.9" customHeight="1" spans="1:5">
      <c r="A30" s="54" t="s">
        <v>281</v>
      </c>
      <c r="B30" s="54" t="s">
        <v>241</v>
      </c>
      <c r="C30" s="32">
        <v>157</v>
      </c>
      <c r="D30" s="32">
        <v>157</v>
      </c>
      <c r="E30" s="32">
        <v>233</v>
      </c>
    </row>
    <row r="31" s="23" customFormat="1" ht="16.9" customHeight="1" spans="1:5">
      <c r="A31" s="54" t="s">
        <v>282</v>
      </c>
      <c r="B31" s="54" t="s">
        <v>283</v>
      </c>
      <c r="C31" s="32">
        <v>25</v>
      </c>
      <c r="D31" s="32">
        <v>25</v>
      </c>
      <c r="E31" s="32">
        <v>5</v>
      </c>
    </row>
    <row r="32" s="23" customFormat="1" ht="16.9" customHeight="1" spans="1:5">
      <c r="A32" s="54" t="s">
        <v>284</v>
      </c>
      <c r="B32" s="37" t="s">
        <v>285</v>
      </c>
      <c r="C32" s="32">
        <f>SUM(C33:C38)</f>
        <v>1460</v>
      </c>
      <c r="D32" s="32">
        <f>SUM(D33:D38)</f>
        <v>1460</v>
      </c>
      <c r="E32" s="32">
        <f>SUM(E33:E38)</f>
        <v>1728</v>
      </c>
    </row>
    <row r="33" s="23" customFormat="1" ht="16.9" customHeight="1" spans="1:5">
      <c r="A33" s="54" t="s">
        <v>286</v>
      </c>
      <c r="B33" s="54" t="s">
        <v>241</v>
      </c>
      <c r="C33" s="32">
        <v>556</v>
      </c>
      <c r="D33" s="32">
        <v>556</v>
      </c>
      <c r="E33" s="32">
        <v>804</v>
      </c>
    </row>
    <row r="34" s="23" customFormat="1" ht="16.9" customHeight="1" spans="1:5">
      <c r="A34" s="54" t="s">
        <v>287</v>
      </c>
      <c r="B34" s="54" t="s">
        <v>288</v>
      </c>
      <c r="C34" s="32">
        <v>53</v>
      </c>
      <c r="D34" s="32">
        <v>53</v>
      </c>
      <c r="E34" s="32">
        <v>53</v>
      </c>
    </row>
    <row r="35" s="23" customFormat="1" ht="16.9" customHeight="1" spans="1:5">
      <c r="A35" s="54" t="s">
        <v>289</v>
      </c>
      <c r="B35" s="54" t="s">
        <v>290</v>
      </c>
      <c r="C35" s="32"/>
      <c r="D35" s="32"/>
      <c r="E35" s="32">
        <v>4</v>
      </c>
    </row>
    <row r="36" s="23" customFormat="1" ht="16.9" customHeight="1" spans="1:5">
      <c r="A36" s="54" t="s">
        <v>291</v>
      </c>
      <c r="B36" s="54" t="s">
        <v>292</v>
      </c>
      <c r="C36" s="32">
        <v>153</v>
      </c>
      <c r="D36" s="32">
        <v>153</v>
      </c>
      <c r="E36" s="32">
        <v>153</v>
      </c>
    </row>
    <row r="37" s="23" customFormat="1" ht="16.9" customHeight="1" spans="1:5">
      <c r="A37" s="54" t="s">
        <v>293</v>
      </c>
      <c r="B37" s="54" t="s">
        <v>294</v>
      </c>
      <c r="C37" s="32">
        <v>20</v>
      </c>
      <c r="D37" s="32">
        <v>20</v>
      </c>
      <c r="E37" s="32">
        <v>20</v>
      </c>
    </row>
    <row r="38" s="23" customFormat="1" ht="16.9" customHeight="1" spans="1:5">
      <c r="A38" s="54" t="s">
        <v>295</v>
      </c>
      <c r="B38" s="54" t="s">
        <v>296</v>
      </c>
      <c r="C38" s="32">
        <v>678</v>
      </c>
      <c r="D38" s="32">
        <v>678</v>
      </c>
      <c r="E38" s="32">
        <v>694</v>
      </c>
    </row>
    <row r="39" s="23" customFormat="1" ht="16.9" customHeight="1" spans="1:5">
      <c r="A39" s="54" t="s">
        <v>297</v>
      </c>
      <c r="B39" s="37" t="s">
        <v>298</v>
      </c>
      <c r="C39" s="32">
        <f>SUM(C40:C41)</f>
        <v>5528</v>
      </c>
      <c r="D39" s="32">
        <f>SUM(D40:D41)</f>
        <v>4328</v>
      </c>
      <c r="E39" s="32">
        <f>SUM(E40:E41)</f>
        <v>6550</v>
      </c>
    </row>
    <row r="40" s="23" customFormat="1" ht="16.9" customHeight="1" spans="1:5">
      <c r="A40" s="54" t="s">
        <v>299</v>
      </c>
      <c r="B40" s="54" t="s">
        <v>300</v>
      </c>
      <c r="C40" s="32">
        <v>28</v>
      </c>
      <c r="D40" s="32">
        <v>28</v>
      </c>
      <c r="E40" s="32">
        <v>44</v>
      </c>
    </row>
    <row r="41" s="23" customFormat="1" ht="16.9" customHeight="1" spans="1:5">
      <c r="A41" s="54" t="s">
        <v>301</v>
      </c>
      <c r="B41" s="54" t="s">
        <v>302</v>
      </c>
      <c r="C41" s="32">
        <v>5500</v>
      </c>
      <c r="D41" s="32">
        <f>5500-1200</f>
        <v>4300</v>
      </c>
      <c r="E41" s="32">
        <v>6506</v>
      </c>
    </row>
    <row r="42" s="23" customFormat="1" ht="16.9" customHeight="1" spans="1:5">
      <c r="A42" s="54" t="s">
        <v>303</v>
      </c>
      <c r="B42" s="37" t="s">
        <v>304</v>
      </c>
      <c r="C42" s="32">
        <f>SUM(C43:C45)</f>
        <v>300</v>
      </c>
      <c r="D42" s="32">
        <f>SUM(D43:D45)</f>
        <v>300</v>
      </c>
      <c r="E42" s="32">
        <f>SUM(E43:E45)</f>
        <v>326</v>
      </c>
    </row>
    <row r="43" s="23" customFormat="1" ht="16.9" customHeight="1" spans="1:5">
      <c r="A43" s="54" t="s">
        <v>305</v>
      </c>
      <c r="B43" s="54" t="s">
        <v>241</v>
      </c>
      <c r="C43" s="32">
        <v>165</v>
      </c>
      <c r="D43" s="32">
        <v>165</v>
      </c>
      <c r="E43" s="32">
        <v>236</v>
      </c>
    </row>
    <row r="44" s="23" customFormat="1" ht="16.9" customHeight="1" spans="1:5">
      <c r="A44" s="54" t="s">
        <v>306</v>
      </c>
      <c r="B44" s="54" t="s">
        <v>307</v>
      </c>
      <c r="C44" s="32">
        <v>85</v>
      </c>
      <c r="D44" s="32">
        <v>85</v>
      </c>
      <c r="E44" s="32">
        <v>50</v>
      </c>
    </row>
    <row r="45" s="23" customFormat="1" ht="16.9" customHeight="1" spans="1:5">
      <c r="A45" s="54" t="s">
        <v>308</v>
      </c>
      <c r="B45" s="54" t="s">
        <v>309</v>
      </c>
      <c r="C45" s="32">
        <v>50</v>
      </c>
      <c r="D45" s="32">
        <v>50</v>
      </c>
      <c r="E45" s="32">
        <v>40</v>
      </c>
    </row>
    <row r="46" s="23" customFormat="1" ht="16.9" customHeight="1" spans="1:5">
      <c r="A46" s="54" t="s">
        <v>310</v>
      </c>
      <c r="B46" s="37" t="s">
        <v>311</v>
      </c>
      <c r="C46" s="32">
        <f>SUM(C47:C49)</f>
        <v>309</v>
      </c>
      <c r="D46" s="32">
        <f>SUM(D47:D49)</f>
        <v>309</v>
      </c>
      <c r="E46" s="32">
        <f>SUM(E47:E49)</f>
        <v>336</v>
      </c>
    </row>
    <row r="47" s="23" customFormat="1" ht="16.9" customHeight="1" spans="1:5">
      <c r="A47" s="54" t="s">
        <v>312</v>
      </c>
      <c r="B47" s="54" t="s">
        <v>241</v>
      </c>
      <c r="C47" s="32">
        <v>216</v>
      </c>
      <c r="D47" s="32">
        <v>216</v>
      </c>
      <c r="E47" s="32">
        <v>331</v>
      </c>
    </row>
    <row r="48" s="23" customFormat="1" ht="16.9" customHeight="1" spans="1:5">
      <c r="A48" s="54" t="s">
        <v>313</v>
      </c>
      <c r="B48" s="54" t="s">
        <v>314</v>
      </c>
      <c r="C48" s="32">
        <v>93</v>
      </c>
      <c r="D48" s="32">
        <v>93</v>
      </c>
      <c r="E48" s="32">
        <v>0</v>
      </c>
    </row>
    <row r="49" s="23" customFormat="1" ht="16.9" customHeight="1" spans="1:5">
      <c r="A49" s="54" t="s">
        <v>315</v>
      </c>
      <c r="B49" s="54" t="s">
        <v>316</v>
      </c>
      <c r="C49" s="32">
        <v>0</v>
      </c>
      <c r="D49" s="32">
        <v>0</v>
      </c>
      <c r="E49" s="32">
        <v>5</v>
      </c>
    </row>
    <row r="50" s="23" customFormat="1" ht="16.9" customHeight="1" spans="1:5">
      <c r="A50" s="54" t="s">
        <v>317</v>
      </c>
      <c r="B50" s="37" t="s">
        <v>318</v>
      </c>
      <c r="C50" s="32">
        <f>SUM(C51:C52)</f>
        <v>552</v>
      </c>
      <c r="D50" s="32">
        <f>SUM(D51:D52)</f>
        <v>552</v>
      </c>
      <c r="E50" s="32">
        <f>SUM(E51:E52)</f>
        <v>811</v>
      </c>
    </row>
    <row r="51" s="23" customFormat="1" ht="16.9" customHeight="1" spans="1:5">
      <c r="A51" s="54" t="s">
        <v>319</v>
      </c>
      <c r="B51" s="54" t="s">
        <v>241</v>
      </c>
      <c r="C51" s="32">
        <v>512</v>
      </c>
      <c r="D51" s="32">
        <v>512</v>
      </c>
      <c r="E51" s="32">
        <v>707</v>
      </c>
    </row>
    <row r="52" s="23" customFormat="1" ht="16.9" customHeight="1" spans="1:5">
      <c r="A52" s="54" t="s">
        <v>320</v>
      </c>
      <c r="B52" s="54" t="s">
        <v>321</v>
      </c>
      <c r="C52" s="32">
        <v>40</v>
      </c>
      <c r="D52" s="32">
        <v>40</v>
      </c>
      <c r="E52" s="32">
        <v>104</v>
      </c>
    </row>
    <row r="53" s="23" customFormat="1" ht="16.9" customHeight="1" spans="1:5">
      <c r="A53" s="54" t="s">
        <v>322</v>
      </c>
      <c r="B53" s="37" t="s">
        <v>323</v>
      </c>
      <c r="C53" s="32">
        <f>SUM(C54:C55)</f>
        <v>720</v>
      </c>
      <c r="D53" s="32">
        <f>SUM(D54:D55)</f>
        <v>720</v>
      </c>
      <c r="E53" s="32">
        <f>SUM(E54:E55)</f>
        <v>1689</v>
      </c>
    </row>
    <row r="54" s="23" customFormat="1" ht="16.9" customHeight="1" spans="1:5">
      <c r="A54" s="54" t="s">
        <v>324</v>
      </c>
      <c r="B54" s="54" t="s">
        <v>325</v>
      </c>
      <c r="C54" s="32">
        <v>720</v>
      </c>
      <c r="D54" s="32">
        <v>720</v>
      </c>
      <c r="E54" s="32">
        <v>1677</v>
      </c>
    </row>
    <row r="55" s="23" customFormat="1" ht="16.9" customHeight="1" spans="1:5">
      <c r="A55" s="54" t="s">
        <v>326</v>
      </c>
      <c r="B55" s="54" t="s">
        <v>327</v>
      </c>
      <c r="C55" s="32">
        <v>0</v>
      </c>
      <c r="D55" s="32">
        <v>0</v>
      </c>
      <c r="E55" s="32">
        <v>12</v>
      </c>
    </row>
    <row r="56" s="23" customFormat="1" ht="16.9" customHeight="1" spans="1:5">
      <c r="A56" s="54" t="s">
        <v>328</v>
      </c>
      <c r="B56" s="37" t="s">
        <v>329</v>
      </c>
      <c r="C56" s="32">
        <f>SUM(C57:C57)</f>
        <v>0</v>
      </c>
      <c r="D56" s="32">
        <f>SUM(D57:D57)</f>
        <v>0</v>
      </c>
      <c r="E56" s="32">
        <f>SUM(E57:E57)</f>
        <v>8</v>
      </c>
    </row>
    <row r="57" s="23" customFormat="1" ht="16.9" customHeight="1" spans="1:5">
      <c r="A57" s="54" t="s">
        <v>330</v>
      </c>
      <c r="B57" s="54" t="s">
        <v>331</v>
      </c>
      <c r="C57" s="32">
        <v>0</v>
      </c>
      <c r="D57" s="32">
        <v>0</v>
      </c>
      <c r="E57" s="32">
        <v>8</v>
      </c>
    </row>
    <row r="58" s="23" customFormat="1" ht="16.9" customHeight="1" spans="1:5">
      <c r="A58" s="54" t="s">
        <v>332</v>
      </c>
      <c r="B58" s="37" t="s">
        <v>333</v>
      </c>
      <c r="C58" s="32">
        <f>SUM(C59:C59)</f>
        <v>921</v>
      </c>
      <c r="D58" s="32">
        <f>SUM(D59:D59)</f>
        <v>921</v>
      </c>
      <c r="E58" s="32">
        <f>SUM(E59:E59)</f>
        <v>1309</v>
      </c>
    </row>
    <row r="59" s="23" customFormat="1" ht="16.9" customHeight="1" spans="1:5">
      <c r="A59" s="54" t="s">
        <v>334</v>
      </c>
      <c r="B59" s="54" t="s">
        <v>241</v>
      </c>
      <c r="C59" s="32">
        <v>921</v>
      </c>
      <c r="D59" s="32">
        <v>921</v>
      </c>
      <c r="E59" s="32">
        <v>1309</v>
      </c>
    </row>
    <row r="60" s="23" customFormat="1" ht="16.9" customHeight="1" spans="1:5">
      <c r="A60" s="54" t="s">
        <v>335</v>
      </c>
      <c r="B60" s="37" t="s">
        <v>336</v>
      </c>
      <c r="C60" s="32">
        <f>SUM(C61:C62)</f>
        <v>1</v>
      </c>
      <c r="D60" s="32">
        <f>SUM(D61:D62)</f>
        <v>1</v>
      </c>
      <c r="E60" s="32">
        <f>SUM(E61:E62)</f>
        <v>0</v>
      </c>
    </row>
    <row r="61" s="23" customFormat="1" ht="16.9" customHeight="1" spans="1:5">
      <c r="A61" s="54" t="s">
        <v>337</v>
      </c>
      <c r="B61" s="54" t="s">
        <v>338</v>
      </c>
      <c r="C61" s="32">
        <v>1</v>
      </c>
      <c r="D61" s="32">
        <v>1</v>
      </c>
      <c r="E61" s="32">
        <v>1</v>
      </c>
    </row>
    <row r="62" s="23" customFormat="1" ht="16.9" customHeight="1" spans="1:5">
      <c r="A62" s="54" t="s">
        <v>339</v>
      </c>
      <c r="B62" s="54" t="s">
        <v>340</v>
      </c>
      <c r="C62" s="32">
        <v>0</v>
      </c>
      <c r="D62" s="32">
        <v>0</v>
      </c>
      <c r="E62" s="32">
        <v>-1</v>
      </c>
    </row>
    <row r="63" s="23" customFormat="1" ht="16.9" customHeight="1" spans="1:5">
      <c r="A63" s="54" t="s">
        <v>341</v>
      </c>
      <c r="B63" s="37" t="s">
        <v>342</v>
      </c>
      <c r="C63" s="32">
        <f>SUM(C64:C66)</f>
        <v>227</v>
      </c>
      <c r="D63" s="32">
        <f>SUM(D64:D66)</f>
        <v>227</v>
      </c>
      <c r="E63" s="32">
        <f>SUM(E64:E66)</f>
        <v>402</v>
      </c>
    </row>
    <row r="64" s="23" customFormat="1" ht="16.9" customHeight="1" spans="1:5">
      <c r="A64" s="54" t="s">
        <v>343</v>
      </c>
      <c r="B64" s="54" t="s">
        <v>241</v>
      </c>
      <c r="C64" s="32">
        <v>86</v>
      </c>
      <c r="D64" s="32">
        <v>86</v>
      </c>
      <c r="E64" s="32">
        <v>128</v>
      </c>
    </row>
    <row r="65" s="23" customFormat="1" ht="16.9" customHeight="1" spans="1:5">
      <c r="A65" s="54" t="s">
        <v>344</v>
      </c>
      <c r="B65" s="54" t="s">
        <v>345</v>
      </c>
      <c r="C65" s="32">
        <v>37</v>
      </c>
      <c r="D65" s="32">
        <v>37</v>
      </c>
      <c r="E65" s="32">
        <v>42</v>
      </c>
    </row>
    <row r="66" s="23" customFormat="1" ht="16.9" customHeight="1" spans="1:5">
      <c r="A66" s="54" t="s">
        <v>346</v>
      </c>
      <c r="B66" s="54" t="s">
        <v>347</v>
      </c>
      <c r="C66" s="32">
        <v>104</v>
      </c>
      <c r="D66" s="32">
        <v>104</v>
      </c>
      <c r="E66" s="32">
        <v>232</v>
      </c>
    </row>
    <row r="67" s="23" customFormat="1" ht="16.9" customHeight="1" spans="1:5">
      <c r="A67" s="54" t="s">
        <v>348</v>
      </c>
      <c r="B67" s="37" t="s">
        <v>349</v>
      </c>
      <c r="C67" s="32">
        <f>SUM(C68:C69)</f>
        <v>55</v>
      </c>
      <c r="D67" s="32">
        <f>SUM(D68:D69)</f>
        <v>55</v>
      </c>
      <c r="E67" s="32">
        <f>SUM(E68:E69)</f>
        <v>85</v>
      </c>
    </row>
    <row r="68" s="23" customFormat="1" ht="16.9" customHeight="1" spans="1:5">
      <c r="A68" s="54" t="s">
        <v>350</v>
      </c>
      <c r="B68" s="54" t="s">
        <v>241</v>
      </c>
      <c r="C68" s="32">
        <v>45</v>
      </c>
      <c r="D68" s="32">
        <v>45</v>
      </c>
      <c r="E68" s="32">
        <v>75</v>
      </c>
    </row>
    <row r="69" s="23" customFormat="1" ht="16.9" customHeight="1" spans="1:5">
      <c r="A69" s="54" t="s">
        <v>351</v>
      </c>
      <c r="B69" s="54" t="s">
        <v>352</v>
      </c>
      <c r="C69" s="32">
        <v>10</v>
      </c>
      <c r="D69" s="32">
        <v>10</v>
      </c>
      <c r="E69" s="32">
        <v>10</v>
      </c>
    </row>
    <row r="70" s="23" customFormat="1" ht="16.9" customHeight="1" spans="1:5">
      <c r="A70" s="54" t="s">
        <v>353</v>
      </c>
      <c r="B70" s="37" t="s">
        <v>354</v>
      </c>
      <c r="C70" s="32">
        <f>SUM(C71:C72)</f>
        <v>307</v>
      </c>
      <c r="D70" s="32">
        <f>SUM(D71:D72)</f>
        <v>307</v>
      </c>
      <c r="E70" s="32">
        <f>SUM(E71:E72)</f>
        <v>421</v>
      </c>
    </row>
    <row r="71" s="23" customFormat="1" ht="16.9" customHeight="1" spans="1:5">
      <c r="A71" s="54" t="s">
        <v>355</v>
      </c>
      <c r="B71" s="54" t="s">
        <v>241</v>
      </c>
      <c r="C71" s="32">
        <v>175</v>
      </c>
      <c r="D71" s="32">
        <v>175</v>
      </c>
      <c r="E71" s="32">
        <v>274</v>
      </c>
    </row>
    <row r="72" s="23" customFormat="1" ht="16.9" customHeight="1" spans="1:5">
      <c r="A72" s="54" t="s">
        <v>356</v>
      </c>
      <c r="B72" s="54" t="s">
        <v>357</v>
      </c>
      <c r="C72" s="32">
        <v>132</v>
      </c>
      <c r="D72" s="32">
        <v>132</v>
      </c>
      <c r="E72" s="32">
        <v>147</v>
      </c>
    </row>
    <row r="73" s="23" customFormat="1" ht="16.9" customHeight="1" spans="1:5">
      <c r="A73" s="54" t="s">
        <v>358</v>
      </c>
      <c r="B73" s="37" t="s">
        <v>359</v>
      </c>
      <c r="C73" s="32">
        <f>SUM(C74:C75)</f>
        <v>1014</v>
      </c>
      <c r="D73" s="32">
        <f>SUM(D74:D75)</f>
        <v>1014</v>
      </c>
      <c r="E73" s="32">
        <f>SUM(E74:E75)</f>
        <v>1085</v>
      </c>
    </row>
    <row r="74" s="23" customFormat="1" ht="16.9" customHeight="1" spans="1:5">
      <c r="A74" s="54" t="s">
        <v>360</v>
      </c>
      <c r="B74" s="54" t="s">
        <v>241</v>
      </c>
      <c r="C74" s="32">
        <v>1011</v>
      </c>
      <c r="D74" s="32">
        <v>1011</v>
      </c>
      <c r="E74" s="32">
        <v>1082</v>
      </c>
    </row>
    <row r="75" s="23" customFormat="1" ht="16.9" customHeight="1" spans="1:5">
      <c r="A75" s="54" t="s">
        <v>361</v>
      </c>
      <c r="B75" s="54" t="s">
        <v>362</v>
      </c>
      <c r="C75" s="32">
        <v>3</v>
      </c>
      <c r="D75" s="32">
        <v>3</v>
      </c>
      <c r="E75" s="32">
        <v>3</v>
      </c>
    </row>
    <row r="76" s="23" customFormat="1" ht="16.9" customHeight="1" spans="1:5">
      <c r="A76" s="54" t="s">
        <v>363</v>
      </c>
      <c r="B76" s="37" t="s">
        <v>364</v>
      </c>
      <c r="C76" s="32">
        <f>SUM(C77:C78)</f>
        <v>443</v>
      </c>
      <c r="D76" s="32">
        <f>SUM(D77:D78)</f>
        <v>443</v>
      </c>
      <c r="E76" s="32">
        <f>SUM(E77:E78)</f>
        <v>792</v>
      </c>
    </row>
    <row r="77" s="23" customFormat="1" ht="16.9" customHeight="1" spans="1:5">
      <c r="A77" s="54" t="s">
        <v>365</v>
      </c>
      <c r="B77" s="54" t="s">
        <v>241</v>
      </c>
      <c r="C77" s="32">
        <v>155</v>
      </c>
      <c r="D77" s="32">
        <v>155</v>
      </c>
      <c r="E77" s="32">
        <v>491</v>
      </c>
    </row>
    <row r="78" s="23" customFormat="1" ht="16.9" customHeight="1" spans="1:5">
      <c r="A78" s="54" t="s">
        <v>366</v>
      </c>
      <c r="B78" s="54" t="s">
        <v>367</v>
      </c>
      <c r="C78" s="32">
        <v>288</v>
      </c>
      <c r="D78" s="32">
        <v>288</v>
      </c>
      <c r="E78" s="32">
        <v>301</v>
      </c>
    </row>
    <row r="79" s="23" customFormat="1" ht="16.9" customHeight="1" spans="1:5">
      <c r="A79" s="54" t="s">
        <v>368</v>
      </c>
      <c r="B79" s="37" t="s">
        <v>369</v>
      </c>
      <c r="C79" s="32">
        <f>SUM(C80:C81)</f>
        <v>89</v>
      </c>
      <c r="D79" s="32">
        <f>SUM(D80:D81)</f>
        <v>89</v>
      </c>
      <c r="E79" s="32">
        <f>SUM(E80:E81)</f>
        <v>192</v>
      </c>
    </row>
    <row r="80" s="23" customFormat="1" ht="16.9" customHeight="1" spans="1:5">
      <c r="A80" s="54" t="s">
        <v>370</v>
      </c>
      <c r="B80" s="54" t="s">
        <v>241</v>
      </c>
      <c r="C80" s="32">
        <v>74</v>
      </c>
      <c r="D80" s="32">
        <v>74</v>
      </c>
      <c r="E80" s="32">
        <v>162</v>
      </c>
    </row>
    <row r="81" s="23" customFormat="1" ht="16.9" customHeight="1" spans="1:5">
      <c r="A81" s="54" t="s">
        <v>371</v>
      </c>
      <c r="B81" s="54" t="s">
        <v>372</v>
      </c>
      <c r="C81" s="32">
        <v>15</v>
      </c>
      <c r="D81" s="32">
        <v>15</v>
      </c>
      <c r="E81" s="32">
        <v>30</v>
      </c>
    </row>
    <row r="82" s="23" customFormat="1" ht="16.9" customHeight="1" spans="1:5">
      <c r="A82" s="54" t="s">
        <v>373</v>
      </c>
      <c r="B82" s="37" t="s">
        <v>374</v>
      </c>
      <c r="C82" s="32">
        <f>SUM(C83:C84)</f>
        <v>82</v>
      </c>
      <c r="D82" s="32">
        <f>SUM(D83:D84)</f>
        <v>82</v>
      </c>
      <c r="E82" s="32">
        <f>SUM(E83:E84)</f>
        <v>144</v>
      </c>
    </row>
    <row r="83" s="23" customFormat="1" ht="16.9" customHeight="1" spans="1:5">
      <c r="A83" s="54" t="s">
        <v>375</v>
      </c>
      <c r="B83" s="54" t="s">
        <v>241</v>
      </c>
      <c r="C83" s="32">
        <v>82</v>
      </c>
      <c r="D83" s="32">
        <v>82</v>
      </c>
      <c r="E83" s="32">
        <v>142</v>
      </c>
    </row>
    <row r="84" s="23" customFormat="1" ht="16.9" customHeight="1" spans="1:5">
      <c r="A84" s="54" t="s">
        <v>376</v>
      </c>
      <c r="B84" s="54" t="s">
        <v>377</v>
      </c>
      <c r="C84" s="32">
        <v>0</v>
      </c>
      <c r="D84" s="32">
        <v>0</v>
      </c>
      <c r="E84" s="32">
        <v>2</v>
      </c>
    </row>
    <row r="85" s="23" customFormat="1" ht="16.9" customHeight="1" spans="1:5">
      <c r="A85" s="54" t="s">
        <v>378</v>
      </c>
      <c r="B85" s="37" t="s">
        <v>379</v>
      </c>
      <c r="C85" s="32">
        <f>SUM(C86:C86)</f>
        <v>337</v>
      </c>
      <c r="D85" s="32">
        <f>SUM(D86:D86)</f>
        <v>337</v>
      </c>
      <c r="E85" s="32">
        <f>SUM(E86:E86)</f>
        <v>568</v>
      </c>
    </row>
    <row r="86" s="23" customFormat="1" ht="16.9" customHeight="1" spans="1:5">
      <c r="A86" s="54" t="s">
        <v>380</v>
      </c>
      <c r="B86" s="54" t="s">
        <v>381</v>
      </c>
      <c r="C86" s="32">
        <v>337</v>
      </c>
      <c r="D86" s="32">
        <v>337</v>
      </c>
      <c r="E86" s="32">
        <v>568</v>
      </c>
    </row>
    <row r="87" s="23" customFormat="1" ht="16.9" customHeight="1" spans="1:5">
      <c r="A87" s="54" t="s">
        <v>382</v>
      </c>
      <c r="B87" s="37" t="s">
        <v>383</v>
      </c>
      <c r="C87" s="30">
        <f>SUM(C88,C90)</f>
        <v>406</v>
      </c>
      <c r="D87" s="30">
        <f>SUM(D88,D90)</f>
        <v>406</v>
      </c>
      <c r="E87" s="30">
        <f>SUM(E88,E90)</f>
        <v>271</v>
      </c>
    </row>
    <row r="88" s="23" customFormat="1" ht="16.9" customHeight="1" spans="1:5">
      <c r="A88" s="54" t="s">
        <v>384</v>
      </c>
      <c r="B88" s="37" t="s">
        <v>385</v>
      </c>
      <c r="C88" s="32">
        <f>SUM(C89:C89)</f>
        <v>135</v>
      </c>
      <c r="D88" s="32">
        <f>SUM(D89:D89)</f>
        <v>135</v>
      </c>
      <c r="E88" s="32">
        <f>SUM(E89:E89)</f>
        <v>123</v>
      </c>
    </row>
    <row r="89" s="23" customFormat="1" ht="16.9" customHeight="1" spans="1:5">
      <c r="A89" s="54" t="s">
        <v>386</v>
      </c>
      <c r="B89" s="54" t="s">
        <v>387</v>
      </c>
      <c r="C89" s="32">
        <v>135</v>
      </c>
      <c r="D89" s="32">
        <v>135</v>
      </c>
      <c r="E89" s="32">
        <v>123</v>
      </c>
    </row>
    <row r="90" s="23" customFormat="1" ht="16.9" customHeight="1" spans="1:5">
      <c r="A90" s="54" t="s">
        <v>388</v>
      </c>
      <c r="B90" s="37" t="s">
        <v>389</v>
      </c>
      <c r="C90" s="32">
        <f>C91</f>
        <v>271</v>
      </c>
      <c r="D90" s="32">
        <f>D91</f>
        <v>271</v>
      </c>
      <c r="E90" s="32">
        <f>E91</f>
        <v>148</v>
      </c>
    </row>
    <row r="91" s="23" customFormat="1" ht="16.9" customHeight="1" spans="1:5">
      <c r="A91" s="54" t="s">
        <v>390</v>
      </c>
      <c r="B91" s="54" t="s">
        <v>391</v>
      </c>
      <c r="C91" s="32">
        <v>271</v>
      </c>
      <c r="D91" s="32">
        <v>271</v>
      </c>
      <c r="E91" s="32">
        <v>148</v>
      </c>
    </row>
    <row r="92" s="23" customFormat="1" ht="16.9" customHeight="1" spans="1:5">
      <c r="A92" s="54" t="s">
        <v>392</v>
      </c>
      <c r="B92" s="37" t="s">
        <v>393</v>
      </c>
      <c r="C92" s="30">
        <f>SUM(C93,C96,C103,C106,C109,C115)</f>
        <v>8371</v>
      </c>
      <c r="D92" s="30">
        <f>SUM(D93,D96,D103,D106,D109,D115)</f>
        <v>10871</v>
      </c>
      <c r="E92" s="30">
        <f>SUM(E93,E96,E103,E106,E109,E115)</f>
        <v>11532</v>
      </c>
    </row>
    <row r="93" s="23" customFormat="1" ht="16.9" customHeight="1" spans="1:5">
      <c r="A93" s="54" t="s">
        <v>394</v>
      </c>
      <c r="B93" s="37" t="s">
        <v>395</v>
      </c>
      <c r="C93" s="32">
        <f>SUM(C94:C95)</f>
        <v>376</v>
      </c>
      <c r="D93" s="32">
        <f>SUM(D94:D95)</f>
        <v>376</v>
      </c>
      <c r="E93" s="32">
        <f>SUM(E94:E95)</f>
        <v>621</v>
      </c>
    </row>
    <row r="94" s="23" customFormat="1" ht="16.9" customHeight="1" spans="1:5">
      <c r="A94" s="54" t="s">
        <v>396</v>
      </c>
      <c r="B94" s="54" t="s">
        <v>397</v>
      </c>
      <c r="C94" s="32">
        <v>25</v>
      </c>
      <c r="D94" s="32">
        <v>25</v>
      </c>
      <c r="E94" s="32">
        <v>25</v>
      </c>
    </row>
    <row r="95" s="23" customFormat="1" ht="16.9" customHeight="1" spans="1:5">
      <c r="A95" s="54" t="s">
        <v>398</v>
      </c>
      <c r="B95" s="54" t="s">
        <v>399</v>
      </c>
      <c r="C95" s="32">
        <v>351</v>
      </c>
      <c r="D95" s="32">
        <v>351</v>
      </c>
      <c r="E95" s="32">
        <v>596</v>
      </c>
    </row>
    <row r="96" s="23" customFormat="1" ht="16.9" customHeight="1" spans="1:5">
      <c r="A96" s="54" t="s">
        <v>400</v>
      </c>
      <c r="B96" s="37" t="s">
        <v>401</v>
      </c>
      <c r="C96" s="32">
        <f>SUM(C97:C102)</f>
        <v>7203</v>
      </c>
      <c r="D96" s="32">
        <f>SUM(D97:D102)</f>
        <v>9703</v>
      </c>
      <c r="E96" s="32">
        <f>SUM(E97:E102)</f>
        <v>9389</v>
      </c>
    </row>
    <row r="97" s="23" customFormat="1" ht="16.9" customHeight="1" spans="1:5">
      <c r="A97" s="54" t="s">
        <v>402</v>
      </c>
      <c r="B97" s="54" t="s">
        <v>241</v>
      </c>
      <c r="C97" s="32">
        <v>4279</v>
      </c>
      <c r="D97" s="32">
        <v>4279</v>
      </c>
      <c r="E97" s="32">
        <v>6415</v>
      </c>
    </row>
    <row r="98" s="23" customFormat="1" ht="16.9" customHeight="1" spans="1:5">
      <c r="A98" s="54" t="s">
        <v>403</v>
      </c>
      <c r="B98" s="54" t="s">
        <v>404</v>
      </c>
      <c r="C98" s="32">
        <v>945</v>
      </c>
      <c r="D98" s="32">
        <v>945</v>
      </c>
      <c r="E98" s="32">
        <v>980</v>
      </c>
    </row>
    <row r="99" s="23" customFormat="1" ht="16.9" customHeight="1" spans="1:5">
      <c r="A99" s="54" t="s">
        <v>405</v>
      </c>
      <c r="B99" s="54" t="s">
        <v>406</v>
      </c>
      <c r="C99" s="32">
        <v>72</v>
      </c>
      <c r="D99" s="32">
        <v>72</v>
      </c>
      <c r="E99" s="32">
        <v>26</v>
      </c>
    </row>
    <row r="100" s="23" customFormat="1" ht="16.9" customHeight="1" spans="1:5">
      <c r="A100" s="54" t="s">
        <v>407</v>
      </c>
      <c r="B100" s="54" t="s">
        <v>408</v>
      </c>
      <c r="C100" s="32">
        <v>0</v>
      </c>
      <c r="D100" s="32">
        <v>0</v>
      </c>
      <c r="E100" s="32">
        <v>80</v>
      </c>
    </row>
    <row r="101" s="23" customFormat="1" ht="16.9" customHeight="1" spans="1:5">
      <c r="A101" s="54" t="s">
        <v>409</v>
      </c>
      <c r="B101" s="54" t="s">
        <v>410</v>
      </c>
      <c r="C101" s="32">
        <v>166</v>
      </c>
      <c r="D101" s="32">
        <v>166</v>
      </c>
      <c r="E101" s="32">
        <v>139</v>
      </c>
    </row>
    <row r="102" s="23" customFormat="1" ht="16.9" customHeight="1" spans="1:5">
      <c r="A102" s="54" t="s">
        <v>411</v>
      </c>
      <c r="B102" s="54" t="s">
        <v>412</v>
      </c>
      <c r="C102" s="32">
        <v>1741</v>
      </c>
      <c r="D102" s="32">
        <f>1741-500+3000</f>
        <v>4241</v>
      </c>
      <c r="E102" s="32">
        <v>1749</v>
      </c>
    </row>
    <row r="103" s="23" customFormat="1" ht="16.9" customHeight="1" spans="1:5">
      <c r="A103" s="54" t="s">
        <v>413</v>
      </c>
      <c r="B103" s="37" t="s">
        <v>414</v>
      </c>
      <c r="C103" s="32">
        <f>SUM(C104:C105)</f>
        <v>21</v>
      </c>
      <c r="D103" s="32">
        <f>SUM(D104:D105)</f>
        <v>21</v>
      </c>
      <c r="E103" s="32">
        <f>SUM(E104:E105)</f>
        <v>236</v>
      </c>
    </row>
    <row r="104" s="23" customFormat="1" ht="16.9" customHeight="1" spans="1:5">
      <c r="A104" s="54" t="s">
        <v>415</v>
      </c>
      <c r="B104" s="54" t="s">
        <v>241</v>
      </c>
      <c r="C104" s="32">
        <v>6</v>
      </c>
      <c r="D104" s="32">
        <v>6</v>
      </c>
      <c r="E104" s="32">
        <v>185</v>
      </c>
    </row>
    <row r="105" s="23" customFormat="1" ht="16.9" customHeight="1" spans="1:5">
      <c r="A105" s="54" t="s">
        <v>416</v>
      </c>
      <c r="B105" s="54" t="s">
        <v>417</v>
      </c>
      <c r="C105" s="32">
        <v>15</v>
      </c>
      <c r="D105" s="32">
        <v>15</v>
      </c>
      <c r="E105" s="32">
        <v>51</v>
      </c>
    </row>
    <row r="106" s="23" customFormat="1" ht="16.9" customHeight="1" spans="1:5">
      <c r="A106" s="54" t="s">
        <v>418</v>
      </c>
      <c r="B106" s="37" t="s">
        <v>419</v>
      </c>
      <c r="C106" s="32">
        <f>SUM(C107:C108)</f>
        <v>22</v>
      </c>
      <c r="D106" s="32">
        <f>SUM(D107:D108)</f>
        <v>22</v>
      </c>
      <c r="E106" s="32">
        <f>SUM(E107:E108)</f>
        <v>469</v>
      </c>
    </row>
    <row r="107" s="23" customFormat="1" ht="16.9" customHeight="1" spans="1:5">
      <c r="A107" s="54" t="s">
        <v>420</v>
      </c>
      <c r="B107" s="54" t="s">
        <v>241</v>
      </c>
      <c r="C107" s="32">
        <v>22</v>
      </c>
      <c r="D107" s="32">
        <v>22</v>
      </c>
      <c r="E107" s="32">
        <v>398</v>
      </c>
    </row>
    <row r="108" s="23" customFormat="1" ht="16.9" customHeight="1" spans="1:5">
      <c r="A108" s="54" t="s">
        <v>421</v>
      </c>
      <c r="B108" s="54" t="s">
        <v>422</v>
      </c>
      <c r="C108" s="32">
        <v>0</v>
      </c>
      <c r="D108" s="32">
        <v>0</v>
      </c>
      <c r="E108" s="32">
        <v>71</v>
      </c>
    </row>
    <row r="109" s="23" customFormat="1" ht="16.9" customHeight="1" spans="1:5">
      <c r="A109" s="54" t="s">
        <v>423</v>
      </c>
      <c r="B109" s="37" t="s">
        <v>424</v>
      </c>
      <c r="C109" s="32">
        <f>SUM(C110:C114)</f>
        <v>475</v>
      </c>
      <c r="D109" s="32">
        <f>SUM(D110:D114)</f>
        <v>475</v>
      </c>
      <c r="E109" s="32">
        <f>SUM(E110:E114)</f>
        <v>488</v>
      </c>
    </row>
    <row r="110" s="23" customFormat="1" ht="16.9" customHeight="1" spans="1:5">
      <c r="A110" s="54" t="s">
        <v>425</v>
      </c>
      <c r="B110" s="54" t="s">
        <v>241</v>
      </c>
      <c r="C110" s="32">
        <v>258</v>
      </c>
      <c r="D110" s="32">
        <v>258</v>
      </c>
      <c r="E110" s="32">
        <v>340</v>
      </c>
    </row>
    <row r="111" s="23" customFormat="1" ht="16.9" customHeight="1" spans="1:5">
      <c r="A111" s="54" t="s">
        <v>426</v>
      </c>
      <c r="B111" s="54" t="s">
        <v>427</v>
      </c>
      <c r="C111" s="32">
        <v>3</v>
      </c>
      <c r="D111" s="32">
        <v>3</v>
      </c>
      <c r="E111" s="32">
        <v>3</v>
      </c>
    </row>
    <row r="112" s="23" customFormat="1" ht="16.9" customHeight="1" spans="1:5">
      <c r="A112" s="54" t="s">
        <v>428</v>
      </c>
      <c r="B112" s="54" t="s">
        <v>429</v>
      </c>
      <c r="C112" s="32">
        <v>3</v>
      </c>
      <c r="D112" s="32">
        <v>3</v>
      </c>
      <c r="E112" s="32">
        <v>3</v>
      </c>
    </row>
    <row r="113" s="23" customFormat="1" ht="16.9" customHeight="1" spans="1:5">
      <c r="A113" s="54" t="s">
        <v>430</v>
      </c>
      <c r="B113" s="54" t="s">
        <v>431</v>
      </c>
      <c r="C113" s="32">
        <v>155</v>
      </c>
      <c r="D113" s="32">
        <v>155</v>
      </c>
      <c r="E113" s="32">
        <v>117</v>
      </c>
    </row>
    <row r="114" s="23" customFormat="1" ht="16.9" customHeight="1" spans="1:5">
      <c r="A114" s="54" t="s">
        <v>432</v>
      </c>
      <c r="B114" s="54" t="s">
        <v>433</v>
      </c>
      <c r="C114" s="32">
        <v>56</v>
      </c>
      <c r="D114" s="32">
        <v>56</v>
      </c>
      <c r="E114" s="32">
        <v>25</v>
      </c>
    </row>
    <row r="115" s="23" customFormat="1" ht="16.9" customHeight="1" spans="1:5">
      <c r="A115" s="54" t="s">
        <v>434</v>
      </c>
      <c r="B115" s="37" t="s">
        <v>435</v>
      </c>
      <c r="C115" s="32">
        <f>C116+C117</f>
        <v>274</v>
      </c>
      <c r="D115" s="32">
        <f>D116+D117</f>
        <v>274</v>
      </c>
      <c r="E115" s="32">
        <f>E116+E117</f>
        <v>329</v>
      </c>
    </row>
    <row r="116" s="23" customFormat="1" ht="16.9" customHeight="1" spans="1:5">
      <c r="A116" s="54" t="s">
        <v>436</v>
      </c>
      <c r="B116" s="54" t="s">
        <v>437</v>
      </c>
      <c r="C116" s="32">
        <v>274</v>
      </c>
      <c r="D116" s="32">
        <v>274</v>
      </c>
      <c r="E116" s="32">
        <v>320</v>
      </c>
    </row>
    <row r="117" s="23" customFormat="1" ht="16.9" customHeight="1" spans="1:5">
      <c r="A117" s="54" t="s">
        <v>438</v>
      </c>
      <c r="B117" s="54" t="s">
        <v>439</v>
      </c>
      <c r="C117" s="32">
        <v>0</v>
      </c>
      <c r="D117" s="32">
        <v>0</v>
      </c>
      <c r="E117" s="32">
        <v>9</v>
      </c>
    </row>
    <row r="118" s="23" customFormat="1" ht="16.9" customHeight="1" spans="1:5">
      <c r="A118" s="54" t="s">
        <v>440</v>
      </c>
      <c r="B118" s="37" t="s">
        <v>441</v>
      </c>
      <c r="C118" s="30">
        <f>SUM(C119,C122,C129,,C133,C135,C138,C141)</f>
        <v>46852</v>
      </c>
      <c r="D118" s="30">
        <f>SUM(D119,D122,D129,,D133,D135,D138,D141)</f>
        <v>46852</v>
      </c>
      <c r="E118" s="30">
        <f>SUM(E119,E122,E129,,E133,E135,E138,E141)</f>
        <v>53922</v>
      </c>
    </row>
    <row r="119" s="23" customFormat="1" ht="16.9" customHeight="1" spans="1:5">
      <c r="A119" s="54" t="s">
        <v>442</v>
      </c>
      <c r="B119" s="37" t="s">
        <v>443</v>
      </c>
      <c r="C119" s="32">
        <f>SUM(C120:C121)</f>
        <v>1180</v>
      </c>
      <c r="D119" s="32">
        <f>SUM(D120:D121)</f>
        <v>1180</v>
      </c>
      <c r="E119" s="32">
        <f>SUM(E120:E121)</f>
        <v>1389</v>
      </c>
    </row>
    <row r="120" s="23" customFormat="1" ht="16.9" customHeight="1" spans="1:5">
      <c r="A120" s="54" t="s">
        <v>444</v>
      </c>
      <c r="B120" s="54" t="s">
        <v>241</v>
      </c>
      <c r="C120" s="32">
        <v>1170</v>
      </c>
      <c r="D120" s="32">
        <v>1170</v>
      </c>
      <c r="E120" s="32">
        <v>1379</v>
      </c>
    </row>
    <row r="121" s="23" customFormat="1" ht="16.9" customHeight="1" spans="1:5">
      <c r="A121" s="54" t="s">
        <v>445</v>
      </c>
      <c r="B121" s="54" t="s">
        <v>265</v>
      </c>
      <c r="C121" s="32">
        <v>10</v>
      </c>
      <c r="D121" s="32">
        <v>10</v>
      </c>
      <c r="E121" s="32">
        <v>10</v>
      </c>
    </row>
    <row r="122" s="23" customFormat="1" ht="16.9" customHeight="1" spans="1:5">
      <c r="A122" s="54" t="s">
        <v>446</v>
      </c>
      <c r="B122" s="37" t="s">
        <v>447</v>
      </c>
      <c r="C122" s="32">
        <f>SUM(C123:C128)</f>
        <v>34915</v>
      </c>
      <c r="D122" s="32">
        <f>SUM(D123:D128)</f>
        <v>34915</v>
      </c>
      <c r="E122" s="32">
        <f>SUM(E123:E128)</f>
        <v>45344</v>
      </c>
    </row>
    <row r="123" s="23" customFormat="1" ht="16.9" customHeight="1" spans="1:5">
      <c r="A123" s="54" t="s">
        <v>448</v>
      </c>
      <c r="B123" s="54" t="s">
        <v>449</v>
      </c>
      <c r="C123" s="32">
        <v>1188</v>
      </c>
      <c r="D123" s="32">
        <v>1188</v>
      </c>
      <c r="E123" s="32">
        <v>1292</v>
      </c>
    </row>
    <row r="124" s="23" customFormat="1" ht="16.9" customHeight="1" spans="1:5">
      <c r="A124" s="54" t="s">
        <v>450</v>
      </c>
      <c r="B124" s="54" t="s">
        <v>451</v>
      </c>
      <c r="C124" s="32">
        <v>12173</v>
      </c>
      <c r="D124" s="32">
        <v>12173</v>
      </c>
      <c r="E124" s="32">
        <v>16790</v>
      </c>
    </row>
    <row r="125" s="23" customFormat="1" ht="16.9" customHeight="1" spans="1:5">
      <c r="A125" s="54" t="s">
        <v>452</v>
      </c>
      <c r="B125" s="54" t="s">
        <v>453</v>
      </c>
      <c r="C125" s="32">
        <v>16798</v>
      </c>
      <c r="D125" s="32">
        <v>16798</v>
      </c>
      <c r="E125" s="32">
        <v>21478</v>
      </c>
    </row>
    <row r="126" s="23" customFormat="1" ht="16.9" customHeight="1" spans="1:5">
      <c r="A126" s="54" t="s">
        <v>454</v>
      </c>
      <c r="B126" s="54" t="s">
        <v>455</v>
      </c>
      <c r="C126" s="32">
        <v>4389</v>
      </c>
      <c r="D126" s="32">
        <v>4389</v>
      </c>
      <c r="E126" s="32">
        <v>5332</v>
      </c>
    </row>
    <row r="127" s="23" customFormat="1" ht="16.9" customHeight="1" spans="1:5">
      <c r="A127" s="54" t="s">
        <v>456</v>
      </c>
      <c r="B127" s="54" t="s">
        <v>457</v>
      </c>
      <c r="C127" s="32">
        <v>3</v>
      </c>
      <c r="D127" s="32">
        <v>3</v>
      </c>
      <c r="E127" s="32">
        <v>3</v>
      </c>
    </row>
    <row r="128" s="23" customFormat="1" ht="16.9" customHeight="1" spans="1:5">
      <c r="A128" s="54" t="s">
        <v>458</v>
      </c>
      <c r="B128" s="54" t="s">
        <v>459</v>
      </c>
      <c r="C128" s="32">
        <v>364</v>
      </c>
      <c r="D128" s="32">
        <v>364</v>
      </c>
      <c r="E128" s="32">
        <v>449</v>
      </c>
    </row>
    <row r="129" s="23" customFormat="1" ht="16.9" customHeight="1" spans="1:5">
      <c r="A129" s="54" t="s">
        <v>460</v>
      </c>
      <c r="B129" s="37" t="s">
        <v>461</v>
      </c>
      <c r="C129" s="32">
        <f>SUM(C130:C132)</f>
        <v>1090</v>
      </c>
      <c r="D129" s="32">
        <f>SUM(D130:D132)</f>
        <v>1090</v>
      </c>
      <c r="E129" s="32">
        <f>SUM(E130:E132)</f>
        <v>1474</v>
      </c>
    </row>
    <row r="130" s="23" customFormat="1" ht="16.9" customHeight="1" spans="1:5">
      <c r="A130" s="54" t="s">
        <v>462</v>
      </c>
      <c r="B130" s="54" t="s">
        <v>463</v>
      </c>
      <c r="C130" s="32">
        <v>1076</v>
      </c>
      <c r="D130" s="32">
        <v>1076</v>
      </c>
      <c r="E130" s="32">
        <v>1256</v>
      </c>
    </row>
    <row r="131" s="23" customFormat="1" ht="16.9" customHeight="1" spans="1:5">
      <c r="A131" s="54" t="s">
        <v>464</v>
      </c>
      <c r="B131" s="54" t="s">
        <v>465</v>
      </c>
      <c r="C131" s="32">
        <v>14</v>
      </c>
      <c r="D131" s="32">
        <v>14</v>
      </c>
      <c r="E131" s="32">
        <v>206</v>
      </c>
    </row>
    <row r="132" s="23" customFormat="1" ht="16.9" customHeight="1" spans="1:5">
      <c r="A132" s="54" t="s">
        <v>466</v>
      </c>
      <c r="B132" s="54" t="s">
        <v>467</v>
      </c>
      <c r="C132" s="32">
        <v>0</v>
      </c>
      <c r="D132" s="32">
        <v>0</v>
      </c>
      <c r="E132" s="32">
        <v>12</v>
      </c>
    </row>
    <row r="133" s="23" customFormat="1" ht="16.9" customHeight="1" spans="1:5">
      <c r="A133" s="54" t="s">
        <v>468</v>
      </c>
      <c r="B133" s="37" t="s">
        <v>469</v>
      </c>
      <c r="C133" s="32">
        <f>SUM(C134:C134)</f>
        <v>40</v>
      </c>
      <c r="D133" s="32">
        <f>SUM(D134:D134)</f>
        <v>40</v>
      </c>
      <c r="E133" s="32">
        <f>SUM(E134:E134)</f>
        <v>589</v>
      </c>
    </row>
    <row r="134" s="23" customFormat="1" ht="16.9" customHeight="1" spans="1:5">
      <c r="A134" s="54" t="s">
        <v>470</v>
      </c>
      <c r="B134" s="54" t="s">
        <v>471</v>
      </c>
      <c r="C134" s="32">
        <v>40</v>
      </c>
      <c r="D134" s="32">
        <v>40</v>
      </c>
      <c r="E134" s="32">
        <v>589</v>
      </c>
    </row>
    <row r="135" s="23" customFormat="1" ht="16.9" customHeight="1" spans="1:5">
      <c r="A135" s="54" t="s">
        <v>472</v>
      </c>
      <c r="B135" s="37" t="s">
        <v>473</v>
      </c>
      <c r="C135" s="32">
        <f>SUM(C136:C137)</f>
        <v>220</v>
      </c>
      <c r="D135" s="32">
        <f>SUM(D136:D137)</f>
        <v>220</v>
      </c>
      <c r="E135" s="32">
        <f>SUM(E136:E137)</f>
        <v>290</v>
      </c>
    </row>
    <row r="136" s="23" customFormat="1" ht="16.9" customHeight="1" spans="1:5">
      <c r="A136" s="54" t="s">
        <v>474</v>
      </c>
      <c r="B136" s="54" t="s">
        <v>475</v>
      </c>
      <c r="C136" s="32">
        <v>159</v>
      </c>
      <c r="D136" s="32">
        <v>159</v>
      </c>
      <c r="E136" s="32">
        <v>229</v>
      </c>
    </row>
    <row r="137" s="23" customFormat="1" ht="16.9" customHeight="1" spans="1:5">
      <c r="A137" s="54" t="s">
        <v>476</v>
      </c>
      <c r="B137" s="54" t="s">
        <v>477</v>
      </c>
      <c r="C137" s="32">
        <v>61</v>
      </c>
      <c r="D137" s="32">
        <v>61</v>
      </c>
      <c r="E137" s="32">
        <v>61</v>
      </c>
    </row>
    <row r="138" s="23" customFormat="1" ht="16.9" customHeight="1" spans="1:5">
      <c r="A138" s="54" t="s">
        <v>478</v>
      </c>
      <c r="B138" s="37" t="s">
        <v>479</v>
      </c>
      <c r="C138" s="32">
        <f>SUM(C139:C140)</f>
        <v>3848</v>
      </c>
      <c r="D138" s="32">
        <f>SUM(D139:D140)</f>
        <v>3848</v>
      </c>
      <c r="E138" s="32">
        <f>SUM(E139:E140)</f>
        <v>1676</v>
      </c>
    </row>
    <row r="139" s="23" customFormat="1" ht="16.9" customHeight="1" spans="1:5">
      <c r="A139" s="54" t="s">
        <v>480</v>
      </c>
      <c r="B139" s="54" t="s">
        <v>481</v>
      </c>
      <c r="C139" s="32">
        <v>588</v>
      </c>
      <c r="D139" s="32">
        <v>588</v>
      </c>
      <c r="E139" s="32">
        <v>309</v>
      </c>
    </row>
    <row r="140" s="23" customFormat="1" ht="16.9" customHeight="1" spans="1:5">
      <c r="A140" s="54" t="s">
        <v>482</v>
      </c>
      <c r="B140" s="54" t="s">
        <v>483</v>
      </c>
      <c r="C140" s="32">
        <v>3260</v>
      </c>
      <c r="D140" s="32">
        <v>3260</v>
      </c>
      <c r="E140" s="32">
        <v>1367</v>
      </c>
    </row>
    <row r="141" s="23" customFormat="1" ht="16.9" customHeight="1" spans="1:5">
      <c r="A141" s="54" t="s">
        <v>484</v>
      </c>
      <c r="B141" s="37" t="s">
        <v>485</v>
      </c>
      <c r="C141" s="32">
        <f>C142</f>
        <v>5559</v>
      </c>
      <c r="D141" s="32">
        <f>D142</f>
        <v>5559</v>
      </c>
      <c r="E141" s="32">
        <f>E142</f>
        <v>3160</v>
      </c>
    </row>
    <row r="142" s="23" customFormat="1" ht="16.9" customHeight="1" spans="1:5">
      <c r="A142" s="54" t="s">
        <v>486</v>
      </c>
      <c r="B142" s="54" t="s">
        <v>487</v>
      </c>
      <c r="C142" s="32">
        <v>5559</v>
      </c>
      <c r="D142" s="32">
        <v>5559</v>
      </c>
      <c r="E142" s="32">
        <v>3160</v>
      </c>
    </row>
    <row r="143" s="23" customFormat="1" ht="16.9" customHeight="1" spans="1:5">
      <c r="A143" s="54" t="s">
        <v>488</v>
      </c>
      <c r="B143" s="37" t="s">
        <v>489</v>
      </c>
      <c r="C143" s="30">
        <f>SUM(C144,C146,C149,C151,,C153)</f>
        <v>673</v>
      </c>
      <c r="D143" s="30">
        <f>SUM(D144,D146,D149,D151,,D153)</f>
        <v>673</v>
      </c>
      <c r="E143" s="30">
        <f>SUM(E144,E146,E149,E151,,E153)</f>
        <v>1015</v>
      </c>
    </row>
    <row r="144" s="23" customFormat="1" ht="16.9" customHeight="1" spans="1:5">
      <c r="A144" s="54" t="s">
        <v>490</v>
      </c>
      <c r="B144" s="37" t="s">
        <v>491</v>
      </c>
      <c r="C144" s="32">
        <f>SUM(C145:C145)</f>
        <v>217</v>
      </c>
      <c r="D144" s="32">
        <f>SUM(D145:D145)</f>
        <v>217</v>
      </c>
      <c r="E144" s="32">
        <f>SUM(E145:E145)</f>
        <v>373</v>
      </c>
    </row>
    <row r="145" s="23" customFormat="1" ht="16.9" customHeight="1" spans="1:5">
      <c r="A145" s="54" t="s">
        <v>492</v>
      </c>
      <c r="B145" s="54" t="s">
        <v>241</v>
      </c>
      <c r="C145" s="32">
        <v>217</v>
      </c>
      <c r="D145" s="32">
        <v>217</v>
      </c>
      <c r="E145" s="32">
        <v>373</v>
      </c>
    </row>
    <row r="146" s="23" customFormat="1" ht="16.9" customHeight="1" spans="1:5">
      <c r="A146" s="54" t="s">
        <v>493</v>
      </c>
      <c r="B146" s="37" t="s">
        <v>494</v>
      </c>
      <c r="C146" s="32">
        <f>SUM(C147:C148)</f>
        <v>10</v>
      </c>
      <c r="D146" s="32">
        <f>SUM(D147:D148)</f>
        <v>10</v>
      </c>
      <c r="E146" s="32">
        <f>SUM(E147:E148)</f>
        <v>310</v>
      </c>
    </row>
    <row r="147" s="23" customFormat="1" ht="16.9" customHeight="1" spans="1:5">
      <c r="A147" s="54" t="s">
        <v>495</v>
      </c>
      <c r="B147" s="54" t="s">
        <v>496</v>
      </c>
      <c r="C147" s="32">
        <v>0</v>
      </c>
      <c r="D147" s="32">
        <v>0</v>
      </c>
      <c r="E147" s="32">
        <v>310</v>
      </c>
    </row>
    <row r="148" s="23" customFormat="1" ht="16.9" customHeight="1" spans="1:5">
      <c r="A148" s="54" t="s">
        <v>497</v>
      </c>
      <c r="B148" s="54" t="s">
        <v>498</v>
      </c>
      <c r="C148" s="32">
        <v>10</v>
      </c>
      <c r="D148" s="32">
        <v>10</v>
      </c>
      <c r="E148" s="32">
        <v>0</v>
      </c>
    </row>
    <row r="149" s="23" customFormat="1" ht="16.9" customHeight="1" spans="1:5">
      <c r="A149" s="54" t="s">
        <v>499</v>
      </c>
      <c r="B149" s="37" t="s">
        <v>500</v>
      </c>
      <c r="C149" s="32">
        <f>SUM(C150:C150)</f>
        <v>0</v>
      </c>
      <c r="D149" s="32">
        <f>SUM(D150:D150)</f>
        <v>0</v>
      </c>
      <c r="E149" s="32">
        <f>SUM(E150:E150)</f>
        <v>4</v>
      </c>
    </row>
    <row r="150" s="23" customFormat="1" ht="16.9" customHeight="1" spans="1:5">
      <c r="A150" s="54" t="s">
        <v>501</v>
      </c>
      <c r="B150" s="54" t="s">
        <v>502</v>
      </c>
      <c r="C150" s="32">
        <v>0</v>
      </c>
      <c r="D150" s="32">
        <v>0</v>
      </c>
      <c r="E150" s="32">
        <v>4</v>
      </c>
    </row>
    <row r="151" s="23" customFormat="1" ht="16.9" customHeight="1" spans="1:5">
      <c r="A151" s="54" t="s">
        <v>503</v>
      </c>
      <c r="B151" s="37" t="s">
        <v>504</v>
      </c>
      <c r="C151" s="32">
        <f>SUM(C152:C152)</f>
        <v>40</v>
      </c>
      <c r="D151" s="32">
        <f>SUM(D152:D152)</f>
        <v>40</v>
      </c>
      <c r="E151" s="32">
        <f>SUM(E152:E152)</f>
        <v>25</v>
      </c>
    </row>
    <row r="152" s="23" customFormat="1" ht="16.9" customHeight="1" spans="1:5">
      <c r="A152" s="54" t="s">
        <v>505</v>
      </c>
      <c r="B152" s="54" t="s">
        <v>506</v>
      </c>
      <c r="C152" s="32">
        <v>40</v>
      </c>
      <c r="D152" s="32">
        <v>40</v>
      </c>
      <c r="E152" s="32">
        <v>25</v>
      </c>
    </row>
    <row r="153" s="23" customFormat="1" ht="16.9" customHeight="1" spans="1:5">
      <c r="A153" s="54" t="s">
        <v>507</v>
      </c>
      <c r="B153" s="37" t="s">
        <v>508</v>
      </c>
      <c r="C153" s="32">
        <f>SUM(C154:C154)</f>
        <v>406</v>
      </c>
      <c r="D153" s="32">
        <f>SUM(D154:D154)</f>
        <v>406</v>
      </c>
      <c r="E153" s="32">
        <f>SUM(E154:E154)</f>
        <v>303</v>
      </c>
    </row>
    <row r="154" s="23" customFormat="1" ht="16.9" customHeight="1" spans="1:5">
      <c r="A154" s="54" t="s">
        <v>509</v>
      </c>
      <c r="B154" s="54" t="s">
        <v>510</v>
      </c>
      <c r="C154" s="32">
        <v>406</v>
      </c>
      <c r="D154" s="32">
        <v>406</v>
      </c>
      <c r="E154" s="32">
        <v>303</v>
      </c>
    </row>
    <row r="155" s="23" customFormat="1" ht="16.9" customHeight="1" spans="1:5">
      <c r="A155" s="54" t="s">
        <v>511</v>
      </c>
      <c r="B155" s="37" t="s">
        <v>512</v>
      </c>
      <c r="C155" s="30">
        <f>SUM(C156,C163,C167,C170,C175)</f>
        <v>1740</v>
      </c>
      <c r="D155" s="30">
        <f>SUM(D156,D163,D167,D170,D175)</f>
        <v>1740</v>
      </c>
      <c r="E155" s="30">
        <f>SUM(E156,E163,E167,E170,E175)</f>
        <v>2628</v>
      </c>
    </row>
    <row r="156" s="23" customFormat="1" ht="16.9" customHeight="1" spans="1:5">
      <c r="A156" s="54" t="s">
        <v>513</v>
      </c>
      <c r="B156" s="37" t="s">
        <v>514</v>
      </c>
      <c r="C156" s="32">
        <f>SUM(C157:C162)</f>
        <v>542</v>
      </c>
      <c r="D156" s="32">
        <f>SUM(D157:D162)</f>
        <v>542</v>
      </c>
      <c r="E156" s="32">
        <f>SUM(E157:E162)</f>
        <v>1179</v>
      </c>
    </row>
    <row r="157" s="23" customFormat="1" ht="16.9" customHeight="1" spans="1:5">
      <c r="A157" s="54" t="s">
        <v>515</v>
      </c>
      <c r="B157" s="54" t="s">
        <v>241</v>
      </c>
      <c r="C157" s="32">
        <v>117</v>
      </c>
      <c r="D157" s="32">
        <v>117</v>
      </c>
      <c r="E157" s="32">
        <v>199</v>
      </c>
    </row>
    <row r="158" s="23" customFormat="1" ht="16.9" customHeight="1" spans="1:5">
      <c r="A158" s="54" t="s">
        <v>516</v>
      </c>
      <c r="B158" s="54" t="s">
        <v>517</v>
      </c>
      <c r="C158" s="32">
        <v>90</v>
      </c>
      <c r="D158" s="32">
        <v>90</v>
      </c>
      <c r="E158" s="32">
        <v>129</v>
      </c>
    </row>
    <row r="159" s="23" customFormat="1" ht="16.9" customHeight="1" spans="1:5">
      <c r="A159" s="54" t="s">
        <v>518</v>
      </c>
      <c r="B159" s="54" t="s">
        <v>519</v>
      </c>
      <c r="C159" s="32">
        <v>0</v>
      </c>
      <c r="D159" s="32">
        <v>0</v>
      </c>
      <c r="E159" s="32">
        <v>38</v>
      </c>
    </row>
    <row r="160" s="23" customFormat="1" ht="16.9" customHeight="1" spans="1:5">
      <c r="A160" s="54" t="s">
        <v>520</v>
      </c>
      <c r="B160" s="54" t="s">
        <v>521</v>
      </c>
      <c r="C160" s="32">
        <v>214</v>
      </c>
      <c r="D160" s="32">
        <v>214</v>
      </c>
      <c r="E160" s="32">
        <v>265</v>
      </c>
    </row>
    <row r="161" s="23" customFormat="1" ht="16.9" customHeight="1" spans="1:5">
      <c r="A161" s="54" t="s">
        <v>522</v>
      </c>
      <c r="B161" s="54" t="s">
        <v>523</v>
      </c>
      <c r="C161" s="32">
        <v>4</v>
      </c>
      <c r="D161" s="32">
        <v>4</v>
      </c>
      <c r="E161" s="32">
        <v>15</v>
      </c>
    </row>
    <row r="162" s="23" customFormat="1" ht="16.9" customHeight="1" spans="1:5">
      <c r="A162" s="54" t="s">
        <v>524</v>
      </c>
      <c r="B162" s="54" t="s">
        <v>525</v>
      </c>
      <c r="C162" s="32">
        <v>117</v>
      </c>
      <c r="D162" s="32">
        <v>117</v>
      </c>
      <c r="E162" s="32">
        <v>533</v>
      </c>
    </row>
    <row r="163" s="23" customFormat="1" ht="16.9" customHeight="1" spans="1:5">
      <c r="A163" s="54" t="s">
        <v>526</v>
      </c>
      <c r="B163" s="37" t="s">
        <v>527</v>
      </c>
      <c r="C163" s="32">
        <f>SUM(C164:C166)</f>
        <v>166</v>
      </c>
      <c r="D163" s="32">
        <f>SUM(D164:D166)</f>
        <v>166</v>
      </c>
      <c r="E163" s="32">
        <f>SUM(E164:E166)</f>
        <v>444</v>
      </c>
    </row>
    <row r="164" s="23" customFormat="1" ht="16.9" customHeight="1" spans="1:5">
      <c r="A164" s="54" t="s">
        <v>528</v>
      </c>
      <c r="B164" s="54" t="s">
        <v>529</v>
      </c>
      <c r="C164" s="32">
        <v>149</v>
      </c>
      <c r="D164" s="32">
        <v>149</v>
      </c>
      <c r="E164" s="32">
        <v>115</v>
      </c>
    </row>
    <row r="165" s="23" customFormat="1" ht="16.9" customHeight="1" spans="1:5">
      <c r="A165" s="54" t="s">
        <v>530</v>
      </c>
      <c r="B165" s="54" t="s">
        <v>531</v>
      </c>
      <c r="C165" s="32">
        <v>17</v>
      </c>
      <c r="D165" s="32">
        <v>17</v>
      </c>
      <c r="E165" s="32">
        <v>28</v>
      </c>
    </row>
    <row r="166" s="23" customFormat="1" ht="16.9" customHeight="1" spans="1:5">
      <c r="A166" s="54" t="s">
        <v>532</v>
      </c>
      <c r="B166" s="54" t="s">
        <v>533</v>
      </c>
      <c r="C166" s="32">
        <v>0</v>
      </c>
      <c r="D166" s="32">
        <v>0</v>
      </c>
      <c r="E166" s="32">
        <v>301</v>
      </c>
    </row>
    <row r="167" s="23" customFormat="1" ht="16.9" customHeight="1" spans="1:5">
      <c r="A167" s="54" t="s">
        <v>534</v>
      </c>
      <c r="B167" s="37" t="s">
        <v>535</v>
      </c>
      <c r="C167" s="32">
        <f>SUM(C168:C169)</f>
        <v>81</v>
      </c>
      <c r="D167" s="32">
        <f>SUM(D168:D169)</f>
        <v>81</v>
      </c>
      <c r="E167" s="32">
        <f>SUM(E168:E169)</f>
        <v>80</v>
      </c>
    </row>
    <row r="168" s="23" customFormat="1" ht="16.9" customHeight="1" spans="1:5">
      <c r="A168" s="54" t="s">
        <v>536</v>
      </c>
      <c r="B168" s="54" t="s">
        <v>241</v>
      </c>
      <c r="C168" s="32">
        <v>58</v>
      </c>
      <c r="D168" s="32">
        <v>58</v>
      </c>
      <c r="E168" s="32">
        <v>45</v>
      </c>
    </row>
    <row r="169" s="23" customFormat="1" ht="16.9" customHeight="1" spans="1:5">
      <c r="A169" s="54" t="s">
        <v>537</v>
      </c>
      <c r="B169" s="54" t="s">
        <v>538</v>
      </c>
      <c r="C169" s="32">
        <v>23</v>
      </c>
      <c r="D169" s="32">
        <v>23</v>
      </c>
      <c r="E169" s="32">
        <v>35</v>
      </c>
    </row>
    <row r="170" s="23" customFormat="1" ht="16.9" customHeight="1" spans="1:5">
      <c r="A170" s="54" t="s">
        <v>539</v>
      </c>
      <c r="B170" s="37" t="s">
        <v>540</v>
      </c>
      <c r="C170" s="32">
        <f>SUM(C171:C174)</f>
        <v>565</v>
      </c>
      <c r="D170" s="32">
        <f>SUM(D171:D174)</f>
        <v>565</v>
      </c>
      <c r="E170" s="32">
        <f>SUM(E171:E174)</f>
        <v>735</v>
      </c>
    </row>
    <row r="171" s="23" customFormat="1" ht="16.9" customHeight="1" spans="1:5">
      <c r="A171" s="54" t="s">
        <v>541</v>
      </c>
      <c r="B171" s="54" t="s">
        <v>542</v>
      </c>
      <c r="C171" s="32">
        <v>426</v>
      </c>
      <c r="D171" s="32">
        <v>426</v>
      </c>
      <c r="E171" s="32">
        <v>511</v>
      </c>
    </row>
    <row r="172" s="23" customFormat="1" ht="16.9" customHeight="1" spans="1:5">
      <c r="A172" s="54" t="s">
        <v>543</v>
      </c>
      <c r="B172" s="54" t="s">
        <v>544</v>
      </c>
      <c r="C172" s="32">
        <v>6</v>
      </c>
      <c r="D172" s="32">
        <v>6</v>
      </c>
      <c r="E172" s="32">
        <v>43</v>
      </c>
    </row>
    <row r="173" s="23" customFormat="1" ht="16.9" customHeight="1" spans="1:5">
      <c r="A173" s="54" t="s">
        <v>545</v>
      </c>
      <c r="B173" s="54" t="s">
        <v>546</v>
      </c>
      <c r="C173" s="32">
        <v>85</v>
      </c>
      <c r="D173" s="32">
        <v>85</v>
      </c>
      <c r="E173" s="32">
        <v>113</v>
      </c>
    </row>
    <row r="174" s="23" customFormat="1" ht="16.9" customHeight="1" spans="1:5">
      <c r="A174" s="54" t="s">
        <v>547</v>
      </c>
      <c r="B174" s="54" t="s">
        <v>548</v>
      </c>
      <c r="C174" s="32">
        <v>48</v>
      </c>
      <c r="D174" s="32">
        <v>48</v>
      </c>
      <c r="E174" s="32">
        <v>68</v>
      </c>
    </row>
    <row r="175" s="23" customFormat="1" ht="16.9" customHeight="1" spans="1:5">
      <c r="A175" s="54" t="s">
        <v>549</v>
      </c>
      <c r="B175" s="37" t="s">
        <v>550</v>
      </c>
      <c r="C175" s="32">
        <f>SUM(C176:C176)</f>
        <v>386</v>
      </c>
      <c r="D175" s="32">
        <f>SUM(D176:D176)</f>
        <v>386</v>
      </c>
      <c r="E175" s="32">
        <f>SUM(E176:E176)</f>
        <v>190</v>
      </c>
    </row>
    <row r="176" s="23" customFormat="1" ht="16.9" customHeight="1" spans="1:5">
      <c r="A176" s="54" t="s">
        <v>551</v>
      </c>
      <c r="B176" s="54" t="s">
        <v>552</v>
      </c>
      <c r="C176" s="32">
        <v>386</v>
      </c>
      <c r="D176" s="32">
        <v>386</v>
      </c>
      <c r="E176" s="32">
        <v>190</v>
      </c>
    </row>
    <row r="177" s="23" customFormat="1" ht="16.9" customHeight="1" spans="1:5">
      <c r="A177" s="54" t="s">
        <v>553</v>
      </c>
      <c r="B177" s="37" t="s">
        <v>554</v>
      </c>
      <c r="C177" s="30">
        <f>SUM(C178,C183,C191,,C195,,C199,C203,C210,C214,C219,C224,C229,C231,C234,C237,,C240)</f>
        <v>23279</v>
      </c>
      <c r="D177" s="30">
        <f>SUM(D178,D183,D191,,D195,,D199,D203,D210,D214,D219,D224,D229,D231,D234,D237,,D240)</f>
        <v>23279</v>
      </c>
      <c r="E177" s="30">
        <f>SUM(E178,E183,E191,,E195,,E199,E203,E210,E214,E219,E224,E229,E231,E234,E237,,E240)</f>
        <v>28414</v>
      </c>
    </row>
    <row r="178" s="23" customFormat="1" ht="16.9" customHeight="1" spans="1:5">
      <c r="A178" s="54" t="s">
        <v>555</v>
      </c>
      <c r="B178" s="37" t="s">
        <v>556</v>
      </c>
      <c r="C178" s="32">
        <f>SUM(C179:C182)</f>
        <v>564</v>
      </c>
      <c r="D178" s="32">
        <f>SUM(D179:D182)</f>
        <v>564</v>
      </c>
      <c r="E178" s="32">
        <f>SUM(E179:E182)</f>
        <v>1252</v>
      </c>
    </row>
    <row r="179" s="23" customFormat="1" ht="16.9" customHeight="1" spans="1:5">
      <c r="A179" s="54" t="s">
        <v>557</v>
      </c>
      <c r="B179" s="54" t="s">
        <v>241</v>
      </c>
      <c r="C179" s="32">
        <v>492</v>
      </c>
      <c r="D179" s="32">
        <v>492</v>
      </c>
      <c r="E179" s="32">
        <v>861</v>
      </c>
    </row>
    <row r="180" s="23" customFormat="1" ht="16.9" customHeight="1" spans="1:5">
      <c r="A180" s="54" t="s">
        <v>558</v>
      </c>
      <c r="B180" s="54" t="s">
        <v>559</v>
      </c>
      <c r="C180" s="32">
        <v>28</v>
      </c>
      <c r="D180" s="32">
        <v>28</v>
      </c>
      <c r="E180" s="32">
        <v>365</v>
      </c>
    </row>
    <row r="181" s="23" customFormat="1" ht="16.9" customHeight="1" spans="1:5">
      <c r="A181" s="54" t="s">
        <v>560</v>
      </c>
      <c r="B181" s="54" t="s">
        <v>561</v>
      </c>
      <c r="C181" s="32">
        <v>44</v>
      </c>
      <c r="D181" s="32">
        <v>44</v>
      </c>
      <c r="E181" s="32">
        <v>17</v>
      </c>
    </row>
    <row r="182" s="23" customFormat="1" ht="16.9" customHeight="1" spans="1:5">
      <c r="A182" s="54" t="s">
        <v>562</v>
      </c>
      <c r="B182" s="54" t="s">
        <v>563</v>
      </c>
      <c r="C182" s="32">
        <v>0</v>
      </c>
      <c r="D182" s="32">
        <v>0</v>
      </c>
      <c r="E182" s="32">
        <v>9</v>
      </c>
    </row>
    <row r="183" s="23" customFormat="1" ht="16.9" customHeight="1" spans="1:5">
      <c r="A183" s="54" t="s">
        <v>564</v>
      </c>
      <c r="B183" s="37" t="s">
        <v>565</v>
      </c>
      <c r="C183" s="32">
        <f>SUM(C184:C190)</f>
        <v>1035</v>
      </c>
      <c r="D183" s="32">
        <f>SUM(D184:D190)</f>
        <v>1035</v>
      </c>
      <c r="E183" s="32">
        <f>SUM(E184:E190)</f>
        <v>1016</v>
      </c>
    </row>
    <row r="184" s="23" customFormat="1" ht="16.9" customHeight="1" spans="1:5">
      <c r="A184" s="54" t="s">
        <v>566</v>
      </c>
      <c r="B184" s="54" t="s">
        <v>241</v>
      </c>
      <c r="C184" s="32">
        <v>184</v>
      </c>
      <c r="D184" s="32">
        <v>184</v>
      </c>
      <c r="E184" s="32">
        <v>217</v>
      </c>
    </row>
    <row r="185" s="23" customFormat="1" ht="16.9" customHeight="1" spans="1:5">
      <c r="A185" s="54" t="s">
        <v>567</v>
      </c>
      <c r="B185" s="54" t="s">
        <v>568</v>
      </c>
      <c r="C185" s="32">
        <v>110</v>
      </c>
      <c r="D185" s="32">
        <v>110</v>
      </c>
      <c r="E185" s="32">
        <v>155</v>
      </c>
    </row>
    <row r="186" s="23" customFormat="1" ht="16.9" customHeight="1" spans="1:5">
      <c r="A186" s="54" t="s">
        <v>569</v>
      </c>
      <c r="B186" s="54" t="s">
        <v>570</v>
      </c>
      <c r="C186" s="32">
        <v>448</v>
      </c>
      <c r="D186" s="32">
        <v>448</v>
      </c>
      <c r="E186" s="32">
        <v>400</v>
      </c>
    </row>
    <row r="187" s="23" customFormat="1" ht="16.9" customHeight="1" spans="1:5">
      <c r="A187" s="54" t="s">
        <v>571</v>
      </c>
      <c r="B187" s="54" t="s">
        <v>572</v>
      </c>
      <c r="C187" s="32">
        <v>1</v>
      </c>
      <c r="D187" s="32">
        <v>1</v>
      </c>
      <c r="E187" s="32">
        <v>0</v>
      </c>
    </row>
    <row r="188" s="23" customFormat="1" ht="16.9" customHeight="1" spans="1:5">
      <c r="A188" s="54" t="s">
        <v>573</v>
      </c>
      <c r="B188" s="54" t="s">
        <v>574</v>
      </c>
      <c r="C188" s="32">
        <v>31</v>
      </c>
      <c r="D188" s="32">
        <v>31</v>
      </c>
      <c r="E188" s="32">
        <v>31</v>
      </c>
    </row>
    <row r="189" s="23" customFormat="1" ht="16.9" customHeight="1" spans="1:5">
      <c r="A189" s="54" t="s">
        <v>575</v>
      </c>
      <c r="B189" s="54" t="s">
        <v>576</v>
      </c>
      <c r="C189" s="32">
        <v>162</v>
      </c>
      <c r="D189" s="32">
        <v>162</v>
      </c>
      <c r="E189" s="32">
        <v>68</v>
      </c>
    </row>
    <row r="190" s="23" customFormat="1" ht="16.9" customHeight="1" spans="1:5">
      <c r="A190" s="54" t="s">
        <v>577</v>
      </c>
      <c r="B190" s="54" t="s">
        <v>578</v>
      </c>
      <c r="C190" s="32">
        <v>99</v>
      </c>
      <c r="D190" s="32">
        <v>99</v>
      </c>
      <c r="E190" s="32">
        <v>145</v>
      </c>
    </row>
    <row r="191" s="23" customFormat="1" ht="16.9" customHeight="1" spans="1:5">
      <c r="A191" s="54" t="s">
        <v>579</v>
      </c>
      <c r="B191" s="37" t="s">
        <v>580</v>
      </c>
      <c r="C191" s="32">
        <f>SUM(C192:C194)</f>
        <v>5285</v>
      </c>
      <c r="D191" s="32">
        <f>SUM(D192:D194)</f>
        <v>5285</v>
      </c>
      <c r="E191" s="32">
        <f>SUM(E192:E194)</f>
        <v>6283</v>
      </c>
    </row>
    <row r="192" s="23" customFormat="1" ht="16.9" customHeight="1" spans="1:5">
      <c r="A192" s="54" t="s">
        <v>581</v>
      </c>
      <c r="B192" s="54" t="s">
        <v>582</v>
      </c>
      <c r="C192" s="32">
        <v>467</v>
      </c>
      <c r="D192" s="32">
        <v>467</v>
      </c>
      <c r="E192" s="32">
        <v>396</v>
      </c>
    </row>
    <row r="193" s="23" customFormat="1" ht="16.9" customHeight="1" spans="1:5">
      <c r="A193" s="54" t="s">
        <v>583</v>
      </c>
      <c r="B193" s="54" t="s">
        <v>584</v>
      </c>
      <c r="C193" s="32">
        <v>203</v>
      </c>
      <c r="D193" s="32">
        <v>203</v>
      </c>
      <c r="E193" s="32">
        <v>206</v>
      </c>
    </row>
    <row r="194" s="23" customFormat="1" ht="16.9" customHeight="1" spans="1:5">
      <c r="A194" s="54" t="s">
        <v>585</v>
      </c>
      <c r="B194" s="54" t="s">
        <v>586</v>
      </c>
      <c r="C194" s="32">
        <v>4615</v>
      </c>
      <c r="D194" s="32">
        <v>4615</v>
      </c>
      <c r="E194" s="32">
        <v>5681</v>
      </c>
    </row>
    <row r="195" s="23" customFormat="1" ht="16.9" customHeight="1" spans="1:5">
      <c r="A195" s="54" t="s">
        <v>587</v>
      </c>
      <c r="B195" s="37" t="s">
        <v>588</v>
      </c>
      <c r="C195" s="32">
        <f>SUM(C196:C198)</f>
        <v>6722</v>
      </c>
      <c r="D195" s="32">
        <f>SUM(D196:D198)</f>
        <v>6722</v>
      </c>
      <c r="E195" s="32">
        <f>SUM(E196:E198)</f>
        <v>8803</v>
      </c>
    </row>
    <row r="196" s="23" customFormat="1" ht="16.9" customHeight="1" spans="1:5">
      <c r="A196" s="54" t="s">
        <v>589</v>
      </c>
      <c r="B196" s="54" t="s">
        <v>590</v>
      </c>
      <c r="C196" s="32">
        <v>5177</v>
      </c>
      <c r="D196" s="32">
        <v>5177</v>
      </c>
      <c r="E196" s="32">
        <v>6584</v>
      </c>
    </row>
    <row r="197" s="23" customFormat="1" ht="16.9" customHeight="1" spans="1:5">
      <c r="A197" s="54" t="s">
        <v>591</v>
      </c>
      <c r="B197" s="54" t="s">
        <v>592</v>
      </c>
      <c r="C197" s="32">
        <v>1543</v>
      </c>
      <c r="D197" s="32">
        <v>1543</v>
      </c>
      <c r="E197" s="32">
        <v>2219</v>
      </c>
    </row>
    <row r="198" s="23" customFormat="1" ht="16.9" customHeight="1" spans="1:5">
      <c r="A198" s="54" t="s">
        <v>593</v>
      </c>
      <c r="B198" s="54" t="s">
        <v>594</v>
      </c>
      <c r="C198" s="32">
        <v>2</v>
      </c>
      <c r="D198" s="32">
        <v>2</v>
      </c>
      <c r="E198" s="32">
        <v>0</v>
      </c>
    </row>
    <row r="199" s="23" customFormat="1" ht="16.9" customHeight="1" spans="1:5">
      <c r="A199" s="54" t="s">
        <v>595</v>
      </c>
      <c r="B199" s="37" t="s">
        <v>596</v>
      </c>
      <c r="C199" s="32">
        <f>SUM(C200:C202)</f>
        <v>755</v>
      </c>
      <c r="D199" s="32">
        <f>SUM(D200:D202)</f>
        <v>755</v>
      </c>
      <c r="E199" s="32">
        <f>SUM(E200:E202)</f>
        <v>621</v>
      </c>
    </row>
    <row r="200" s="23" customFormat="1" ht="16.9" customHeight="1" spans="1:5">
      <c r="A200" s="54" t="s">
        <v>597</v>
      </c>
      <c r="B200" s="54" t="s">
        <v>598</v>
      </c>
      <c r="C200" s="32">
        <v>109</v>
      </c>
      <c r="D200" s="32">
        <v>109</v>
      </c>
      <c r="E200" s="32">
        <v>94</v>
      </c>
    </row>
    <row r="201" s="23" customFormat="1" ht="16.9" customHeight="1" spans="1:5">
      <c r="A201" s="54" t="s">
        <v>599</v>
      </c>
      <c r="B201" s="54" t="s">
        <v>600</v>
      </c>
      <c r="C201" s="32">
        <v>330</v>
      </c>
      <c r="D201" s="32">
        <v>330</v>
      </c>
      <c r="E201" s="32">
        <v>329</v>
      </c>
    </row>
    <row r="202" s="23" customFormat="1" ht="16.9" customHeight="1" spans="1:5">
      <c r="A202" s="54" t="s">
        <v>601</v>
      </c>
      <c r="B202" s="54" t="s">
        <v>602</v>
      </c>
      <c r="C202" s="32">
        <v>316</v>
      </c>
      <c r="D202" s="32">
        <v>316</v>
      </c>
      <c r="E202" s="32">
        <v>198</v>
      </c>
    </row>
    <row r="203" s="23" customFormat="1" ht="16.9" customHeight="1" spans="1:5">
      <c r="A203" s="54" t="s">
        <v>603</v>
      </c>
      <c r="B203" s="37" t="s">
        <v>604</v>
      </c>
      <c r="C203" s="32">
        <f>SUM(C204:C209)</f>
        <v>1667</v>
      </c>
      <c r="D203" s="32">
        <f>SUM(D204:D209)</f>
        <v>1667</v>
      </c>
      <c r="E203" s="32">
        <f>SUM(E204:E209)</f>
        <v>1833</v>
      </c>
    </row>
    <row r="204" s="23" customFormat="1" ht="16.9" customHeight="1" spans="1:5">
      <c r="A204" s="54" t="s">
        <v>605</v>
      </c>
      <c r="B204" s="54" t="s">
        <v>606</v>
      </c>
      <c r="C204" s="32">
        <v>329</v>
      </c>
      <c r="D204" s="32">
        <v>329</v>
      </c>
      <c r="E204" s="32">
        <v>345</v>
      </c>
    </row>
    <row r="205" s="23" customFormat="1" ht="16.9" customHeight="1" spans="1:5">
      <c r="A205" s="54" t="s">
        <v>607</v>
      </c>
      <c r="B205" s="54" t="s">
        <v>608</v>
      </c>
      <c r="C205" s="32">
        <v>704</v>
      </c>
      <c r="D205" s="32">
        <v>704</v>
      </c>
      <c r="E205" s="32">
        <v>686</v>
      </c>
    </row>
    <row r="206" s="23" customFormat="1" ht="16.9" customHeight="1" spans="1:5">
      <c r="A206" s="54" t="s">
        <v>609</v>
      </c>
      <c r="B206" s="54" t="s">
        <v>610</v>
      </c>
      <c r="C206" s="32">
        <v>37</v>
      </c>
      <c r="D206" s="32">
        <v>37</v>
      </c>
      <c r="E206" s="32">
        <v>7</v>
      </c>
    </row>
    <row r="207" s="23" customFormat="1" ht="16.9" customHeight="1" spans="1:5">
      <c r="A207" s="54" t="s">
        <v>611</v>
      </c>
      <c r="B207" s="54" t="s">
        <v>612</v>
      </c>
      <c r="C207" s="32">
        <v>575</v>
      </c>
      <c r="D207" s="32">
        <v>575</v>
      </c>
      <c r="E207" s="32">
        <v>569</v>
      </c>
    </row>
    <row r="208" s="23" customFormat="1" ht="16.9" customHeight="1" spans="1:5">
      <c r="A208" s="54" t="s">
        <v>613</v>
      </c>
      <c r="B208" s="54" t="s">
        <v>614</v>
      </c>
      <c r="C208" s="32">
        <v>0</v>
      </c>
      <c r="D208" s="32">
        <v>0</v>
      </c>
      <c r="E208" s="32">
        <v>2</v>
      </c>
    </row>
    <row r="209" s="23" customFormat="1" ht="16.9" customHeight="1" spans="1:5">
      <c r="A209" s="54" t="s">
        <v>615</v>
      </c>
      <c r="B209" s="54" t="s">
        <v>616</v>
      </c>
      <c r="C209" s="32">
        <v>22</v>
      </c>
      <c r="D209" s="32">
        <v>22</v>
      </c>
      <c r="E209" s="32">
        <v>224</v>
      </c>
    </row>
    <row r="210" s="23" customFormat="1" ht="16.9" customHeight="1" spans="1:5">
      <c r="A210" s="54" t="s">
        <v>617</v>
      </c>
      <c r="B210" s="37" t="s">
        <v>618</v>
      </c>
      <c r="C210" s="32">
        <f>SUM(C211:C213)</f>
        <v>452</v>
      </c>
      <c r="D210" s="32">
        <f>SUM(D211:D213)</f>
        <v>452</v>
      </c>
      <c r="E210" s="32">
        <f>SUM(E211:E213)</f>
        <v>473</v>
      </c>
    </row>
    <row r="211" s="23" customFormat="1" ht="16.9" customHeight="1" spans="1:5">
      <c r="A211" s="54" t="s">
        <v>619</v>
      </c>
      <c r="B211" s="54" t="s">
        <v>620</v>
      </c>
      <c r="C211" s="32">
        <v>427</v>
      </c>
      <c r="D211" s="32">
        <v>427</v>
      </c>
      <c r="E211" s="32">
        <v>459</v>
      </c>
    </row>
    <row r="212" s="23" customFormat="1" ht="16.9" customHeight="1" spans="1:5">
      <c r="A212" s="54" t="s">
        <v>621</v>
      </c>
      <c r="B212" s="54" t="s">
        <v>622</v>
      </c>
      <c r="C212" s="32">
        <v>14</v>
      </c>
      <c r="D212" s="32">
        <v>14</v>
      </c>
      <c r="E212" s="32">
        <v>14</v>
      </c>
    </row>
    <row r="213" s="23" customFormat="1" ht="16.9" customHeight="1" spans="1:5">
      <c r="A213" s="54" t="s">
        <v>623</v>
      </c>
      <c r="B213" s="54" t="s">
        <v>624</v>
      </c>
      <c r="C213" s="32">
        <v>11</v>
      </c>
      <c r="D213" s="32">
        <v>11</v>
      </c>
      <c r="E213" s="32">
        <v>0</v>
      </c>
    </row>
    <row r="214" s="23" customFormat="1" ht="16.9" customHeight="1" spans="1:5">
      <c r="A214" s="54" t="s">
        <v>625</v>
      </c>
      <c r="B214" s="37" t="s">
        <v>626</v>
      </c>
      <c r="C214" s="32">
        <f>SUM(C215:C218)</f>
        <v>960</v>
      </c>
      <c r="D214" s="32">
        <f>SUM(D215:D218)</f>
        <v>960</v>
      </c>
      <c r="E214" s="32">
        <f>SUM(E215:E218)</f>
        <v>884</v>
      </c>
    </row>
    <row r="215" s="23" customFormat="1" ht="16.9" customHeight="1" spans="1:5">
      <c r="A215" s="54" t="s">
        <v>627</v>
      </c>
      <c r="B215" s="54" t="s">
        <v>628</v>
      </c>
      <c r="C215" s="32">
        <v>120</v>
      </c>
      <c r="D215" s="32">
        <v>120</v>
      </c>
      <c r="E215" s="32">
        <v>130</v>
      </c>
    </row>
    <row r="216" s="23" customFormat="1" ht="16.9" customHeight="1" spans="1:5">
      <c r="A216" s="54" t="s">
        <v>629</v>
      </c>
      <c r="B216" s="54" t="s">
        <v>630</v>
      </c>
      <c r="C216" s="32">
        <v>782</v>
      </c>
      <c r="D216" s="32">
        <v>782</v>
      </c>
      <c r="E216" s="32">
        <v>659</v>
      </c>
    </row>
    <row r="217" s="23" customFormat="1" ht="16.9" customHeight="1" spans="1:5">
      <c r="A217" s="54" t="s">
        <v>631</v>
      </c>
      <c r="B217" s="54" t="s">
        <v>632</v>
      </c>
      <c r="C217" s="32">
        <v>58</v>
      </c>
      <c r="D217" s="32">
        <v>58</v>
      </c>
      <c r="E217" s="32">
        <v>89</v>
      </c>
    </row>
    <row r="218" s="23" customFormat="1" ht="16.9" customHeight="1" spans="1:5">
      <c r="A218" s="54" t="s">
        <v>633</v>
      </c>
      <c r="B218" s="54" t="s">
        <v>634</v>
      </c>
      <c r="C218" s="32">
        <v>0</v>
      </c>
      <c r="D218" s="32">
        <v>0</v>
      </c>
      <c r="E218" s="32">
        <v>6</v>
      </c>
    </row>
    <row r="219" s="23" customFormat="1" ht="16.9" customHeight="1" spans="1:5">
      <c r="A219" s="54" t="s">
        <v>635</v>
      </c>
      <c r="B219" s="37" t="s">
        <v>636</v>
      </c>
      <c r="C219" s="32">
        <f>SUM(C220:C223)</f>
        <v>920</v>
      </c>
      <c r="D219" s="32">
        <f>SUM(D220:D223)</f>
        <v>920</v>
      </c>
      <c r="E219" s="32">
        <f>SUM(E220:E223)</f>
        <v>1549</v>
      </c>
    </row>
    <row r="220" s="23" customFormat="1" ht="16.9" customHeight="1" spans="1:5">
      <c r="A220" s="54" t="s">
        <v>637</v>
      </c>
      <c r="B220" s="54" t="s">
        <v>241</v>
      </c>
      <c r="C220" s="32">
        <v>77</v>
      </c>
      <c r="D220" s="32">
        <v>77</v>
      </c>
      <c r="E220" s="32">
        <v>180</v>
      </c>
    </row>
    <row r="221" s="23" customFormat="1" ht="16.9" customHeight="1" spans="1:5">
      <c r="A221" s="54" t="s">
        <v>638</v>
      </c>
      <c r="B221" s="54" t="s">
        <v>639</v>
      </c>
      <c r="C221" s="32">
        <v>658</v>
      </c>
      <c r="D221" s="32">
        <v>658</v>
      </c>
      <c r="E221" s="32">
        <v>664</v>
      </c>
    </row>
    <row r="222" s="23" customFormat="1" ht="16.9" customHeight="1" spans="1:5">
      <c r="A222" s="54" t="s">
        <v>640</v>
      </c>
      <c r="B222" s="54" t="s">
        <v>641</v>
      </c>
      <c r="C222" s="32">
        <v>134</v>
      </c>
      <c r="D222" s="32">
        <v>134</v>
      </c>
      <c r="E222" s="32">
        <v>13</v>
      </c>
    </row>
    <row r="223" s="23" customFormat="1" ht="16.9" customHeight="1" spans="1:5">
      <c r="A223" s="54" t="s">
        <v>642</v>
      </c>
      <c r="B223" s="54" t="s">
        <v>643</v>
      </c>
      <c r="C223" s="32">
        <v>51</v>
      </c>
      <c r="D223" s="32">
        <v>51</v>
      </c>
      <c r="E223" s="32">
        <v>692</v>
      </c>
    </row>
    <row r="224" s="23" customFormat="1" ht="16.9" customHeight="1" spans="1:5">
      <c r="A224" s="54" t="s">
        <v>644</v>
      </c>
      <c r="B224" s="37" t="s">
        <v>645</v>
      </c>
      <c r="C224" s="32">
        <f>SUM(C225:C228)</f>
        <v>182</v>
      </c>
      <c r="D224" s="32">
        <f>SUM(D225:D228)</f>
        <v>182</v>
      </c>
      <c r="E224" s="32">
        <f>SUM(E225:E228)</f>
        <v>160</v>
      </c>
    </row>
    <row r="225" s="23" customFormat="1" ht="16.9" customHeight="1" spans="1:5">
      <c r="A225" s="54" t="s">
        <v>646</v>
      </c>
      <c r="B225" s="54" t="s">
        <v>647</v>
      </c>
      <c r="C225" s="32">
        <v>59</v>
      </c>
      <c r="D225" s="32">
        <v>59</v>
      </c>
      <c r="E225" s="32">
        <v>47</v>
      </c>
    </row>
    <row r="226" s="23" customFormat="1" ht="16.9" customHeight="1" spans="1:5">
      <c r="A226" s="54" t="s">
        <v>648</v>
      </c>
      <c r="B226" s="54" t="s">
        <v>649</v>
      </c>
      <c r="C226" s="32">
        <v>8</v>
      </c>
      <c r="D226" s="32">
        <v>8</v>
      </c>
      <c r="E226" s="32">
        <v>1</v>
      </c>
    </row>
    <row r="227" s="23" customFormat="1" ht="16.9" customHeight="1" spans="1:5">
      <c r="A227" s="54" t="s">
        <v>650</v>
      </c>
      <c r="B227" s="54" t="s">
        <v>651</v>
      </c>
      <c r="C227" s="32">
        <v>15</v>
      </c>
      <c r="D227" s="32">
        <v>15</v>
      </c>
      <c r="E227" s="32">
        <v>12</v>
      </c>
    </row>
    <row r="228" s="23" customFormat="1" ht="16.9" customHeight="1" spans="1:5">
      <c r="A228" s="54" t="s">
        <v>652</v>
      </c>
      <c r="B228" s="54" t="s">
        <v>653</v>
      </c>
      <c r="C228" s="32">
        <v>100</v>
      </c>
      <c r="D228" s="32">
        <v>100</v>
      </c>
      <c r="E228" s="32">
        <v>100</v>
      </c>
    </row>
    <row r="229" s="23" customFormat="1" ht="16.9" customHeight="1" spans="1:5">
      <c r="A229" s="54" t="s">
        <v>654</v>
      </c>
      <c r="B229" s="37" t="s">
        <v>655</v>
      </c>
      <c r="C229" s="32">
        <f>SUM(C230:C230)</f>
        <v>7</v>
      </c>
      <c r="D229" s="32">
        <f>SUM(D230:D230)</f>
        <v>7</v>
      </c>
      <c r="E229" s="32">
        <f>SUM(E230:E230)</f>
        <v>10</v>
      </c>
    </row>
    <row r="230" s="23" customFormat="1" ht="16.9" customHeight="1" spans="1:5">
      <c r="A230" s="54" t="s">
        <v>656</v>
      </c>
      <c r="B230" s="54" t="s">
        <v>241</v>
      </c>
      <c r="C230" s="32">
        <v>7</v>
      </c>
      <c r="D230" s="32">
        <v>7</v>
      </c>
      <c r="E230" s="32">
        <v>10</v>
      </c>
    </row>
    <row r="231" s="23" customFormat="1" ht="16.9" customHeight="1" spans="1:5">
      <c r="A231" s="54" t="s">
        <v>657</v>
      </c>
      <c r="B231" s="37" t="s">
        <v>658</v>
      </c>
      <c r="C231" s="32">
        <f>SUM(C232:C233)</f>
        <v>2519</v>
      </c>
      <c r="D231" s="32">
        <f>SUM(D232:D233)</f>
        <v>2519</v>
      </c>
      <c r="E231" s="32">
        <f>SUM(E232:E233)</f>
        <v>2752</v>
      </c>
    </row>
    <row r="232" s="23" customFormat="1" ht="16.9" customHeight="1" spans="1:5">
      <c r="A232" s="54" t="s">
        <v>659</v>
      </c>
      <c r="B232" s="54" t="s">
        <v>660</v>
      </c>
      <c r="C232" s="32">
        <v>657</v>
      </c>
      <c r="D232" s="32">
        <v>657</v>
      </c>
      <c r="E232" s="32">
        <v>891</v>
      </c>
    </row>
    <row r="233" s="23" customFormat="1" ht="16.9" customHeight="1" spans="1:5">
      <c r="A233" s="54" t="s">
        <v>661</v>
      </c>
      <c r="B233" s="54" t="s">
        <v>662</v>
      </c>
      <c r="C233" s="32">
        <v>1862</v>
      </c>
      <c r="D233" s="32">
        <v>1862</v>
      </c>
      <c r="E233" s="32">
        <v>1861</v>
      </c>
    </row>
    <row r="234" s="23" customFormat="1" ht="16.9" customHeight="1" spans="1:5">
      <c r="A234" s="54" t="s">
        <v>663</v>
      </c>
      <c r="B234" s="37" t="s">
        <v>664</v>
      </c>
      <c r="C234" s="32">
        <f>SUM(C235:C236)</f>
        <v>124</v>
      </c>
      <c r="D234" s="32">
        <f>SUM(D235:D236)</f>
        <v>124</v>
      </c>
      <c r="E234" s="32">
        <f>SUM(E235:E236)</f>
        <v>143</v>
      </c>
    </row>
    <row r="235" s="23" customFormat="1" ht="16.9" customHeight="1" spans="1:5">
      <c r="A235" s="54" t="s">
        <v>665</v>
      </c>
      <c r="B235" s="54" t="s">
        <v>666</v>
      </c>
      <c r="C235" s="32">
        <v>117</v>
      </c>
      <c r="D235" s="32">
        <v>117</v>
      </c>
      <c r="E235" s="32">
        <v>126</v>
      </c>
    </row>
    <row r="236" s="23" customFormat="1" ht="16.9" customHeight="1" spans="1:5">
      <c r="A236" s="54" t="s">
        <v>667</v>
      </c>
      <c r="B236" s="54" t="s">
        <v>668</v>
      </c>
      <c r="C236" s="32">
        <v>7</v>
      </c>
      <c r="D236" s="32">
        <v>7</v>
      </c>
      <c r="E236" s="32">
        <v>17</v>
      </c>
    </row>
    <row r="237" s="23" customFormat="1" ht="16.9" customHeight="1" spans="1:5">
      <c r="A237" s="54" t="s">
        <v>669</v>
      </c>
      <c r="B237" s="37" t="s">
        <v>670</v>
      </c>
      <c r="C237" s="32">
        <f>SUM(C238:C239)</f>
        <v>1655</v>
      </c>
      <c r="D237" s="32">
        <f>SUM(D238:D239)</f>
        <v>1655</v>
      </c>
      <c r="E237" s="32">
        <f>SUM(E238:E239)</f>
        <v>2118</v>
      </c>
    </row>
    <row r="238" s="23" customFormat="1" ht="16.9" customHeight="1" spans="1:5">
      <c r="A238" s="54" t="s">
        <v>671</v>
      </c>
      <c r="B238" s="54" t="s">
        <v>672</v>
      </c>
      <c r="C238" s="32">
        <v>0</v>
      </c>
      <c r="D238" s="32">
        <v>0</v>
      </c>
      <c r="E238" s="32">
        <v>488</v>
      </c>
    </row>
    <row r="239" s="23" customFormat="1" ht="16.9" customHeight="1" spans="1:5">
      <c r="A239" s="54" t="s">
        <v>673</v>
      </c>
      <c r="B239" s="54" t="s">
        <v>674</v>
      </c>
      <c r="C239" s="32">
        <v>1655</v>
      </c>
      <c r="D239" s="32">
        <v>1655</v>
      </c>
      <c r="E239" s="32">
        <v>1630</v>
      </c>
    </row>
    <row r="240" s="23" customFormat="1" ht="16.9" customHeight="1" spans="1:5">
      <c r="A240" s="54" t="s">
        <v>675</v>
      </c>
      <c r="B240" s="37" t="s">
        <v>676</v>
      </c>
      <c r="C240" s="32">
        <f>C241</f>
        <v>432</v>
      </c>
      <c r="D240" s="32">
        <f>D241</f>
        <v>432</v>
      </c>
      <c r="E240" s="32">
        <f>E241</f>
        <v>517</v>
      </c>
    </row>
    <row r="241" s="23" customFormat="1" ht="16.9" customHeight="1" spans="1:5">
      <c r="A241" s="54" t="s">
        <v>677</v>
      </c>
      <c r="B241" s="54" t="s">
        <v>678</v>
      </c>
      <c r="C241" s="32">
        <v>432</v>
      </c>
      <c r="D241" s="32">
        <v>432</v>
      </c>
      <c r="E241" s="32">
        <v>517</v>
      </c>
    </row>
    <row r="242" s="23" customFormat="1" ht="16.9" customHeight="1" spans="1:5">
      <c r="A242" s="54" t="s">
        <v>679</v>
      </c>
      <c r="B242" s="37" t="s">
        <v>680</v>
      </c>
      <c r="C242" s="30">
        <f>SUM(C243,C246,C250,C253,C263,C273,C276,C280,C287)</f>
        <v>29498</v>
      </c>
      <c r="D242" s="30">
        <f>SUM(D243,D246,D250,D253,D263,D273,D276,D280,D287)</f>
        <v>30498</v>
      </c>
      <c r="E242" s="30">
        <f>SUM(E243,E246,E250,E253,E263,E273,E276,E280,E287)</f>
        <v>32721</v>
      </c>
    </row>
    <row r="243" s="23" customFormat="1" ht="16.9" customHeight="1" spans="1:5">
      <c r="A243" s="54" t="s">
        <v>681</v>
      </c>
      <c r="B243" s="37" t="s">
        <v>682</v>
      </c>
      <c r="C243" s="32">
        <f>SUM(C244:C245)</f>
        <v>259</v>
      </c>
      <c r="D243" s="32">
        <f>SUM(D244:D245)</f>
        <v>259</v>
      </c>
      <c r="E243" s="32">
        <f>SUM(E244:E245)</f>
        <v>358</v>
      </c>
    </row>
    <row r="244" s="23" customFormat="1" ht="16.9" customHeight="1" spans="1:5">
      <c r="A244" s="54" t="s">
        <v>683</v>
      </c>
      <c r="B244" s="54" t="s">
        <v>241</v>
      </c>
      <c r="C244" s="32">
        <v>249</v>
      </c>
      <c r="D244" s="32">
        <v>249</v>
      </c>
      <c r="E244" s="32">
        <v>358</v>
      </c>
    </row>
    <row r="245" s="23" customFormat="1" ht="16.9" customHeight="1" spans="1:5">
      <c r="A245" s="54" t="s">
        <v>684</v>
      </c>
      <c r="B245" s="54" t="s">
        <v>685</v>
      </c>
      <c r="C245" s="32">
        <v>10</v>
      </c>
      <c r="D245" s="32">
        <v>10</v>
      </c>
      <c r="E245" s="32">
        <v>0</v>
      </c>
    </row>
    <row r="246" s="23" customFormat="1" ht="16.9" customHeight="1" spans="1:5">
      <c r="A246" s="54" t="s">
        <v>686</v>
      </c>
      <c r="B246" s="37" t="s">
        <v>687</v>
      </c>
      <c r="C246" s="32">
        <f>SUM(C247:C249)</f>
        <v>889</v>
      </c>
      <c r="D246" s="32">
        <f>SUM(D247:D249)</f>
        <v>889</v>
      </c>
      <c r="E246" s="32">
        <f>SUM(E247:E249)</f>
        <v>997</v>
      </c>
    </row>
    <row r="247" s="23" customFormat="1" ht="16.9" customHeight="1" spans="1:5">
      <c r="A247" s="54" t="s">
        <v>688</v>
      </c>
      <c r="B247" s="54" t="s">
        <v>689</v>
      </c>
      <c r="C247" s="32">
        <v>107</v>
      </c>
      <c r="D247" s="32">
        <v>107</v>
      </c>
      <c r="E247" s="32">
        <v>163</v>
      </c>
    </row>
    <row r="248" s="23" customFormat="1" ht="16.9" customHeight="1" spans="1:5">
      <c r="A248" s="54" t="s">
        <v>690</v>
      </c>
      <c r="B248" s="54" t="s">
        <v>691</v>
      </c>
      <c r="C248" s="32">
        <v>412</v>
      </c>
      <c r="D248" s="32">
        <v>412</v>
      </c>
      <c r="E248" s="32">
        <v>453</v>
      </c>
    </row>
    <row r="249" s="23" customFormat="1" ht="16.9" customHeight="1" spans="1:5">
      <c r="A249" s="54" t="s">
        <v>692</v>
      </c>
      <c r="B249" s="54" t="s">
        <v>693</v>
      </c>
      <c r="C249" s="32">
        <v>370</v>
      </c>
      <c r="D249" s="32">
        <v>370</v>
      </c>
      <c r="E249" s="32">
        <v>381</v>
      </c>
    </row>
    <row r="250" s="23" customFormat="1" ht="16.9" customHeight="1" spans="1:5">
      <c r="A250" s="54" t="s">
        <v>694</v>
      </c>
      <c r="B250" s="37" t="s">
        <v>695</v>
      </c>
      <c r="C250" s="32">
        <f>SUM(C251:C252)</f>
        <v>6874</v>
      </c>
      <c r="D250" s="32">
        <f>SUM(D251:D252)</f>
        <v>7874</v>
      </c>
      <c r="E250" s="32">
        <f>SUM(E251:E252)</f>
        <v>7197</v>
      </c>
    </row>
    <row r="251" s="23" customFormat="1" ht="16.9" customHeight="1" spans="1:5">
      <c r="A251" s="54" t="s">
        <v>696</v>
      </c>
      <c r="B251" s="54" t="s">
        <v>697</v>
      </c>
      <c r="C251" s="32">
        <v>3850</v>
      </c>
      <c r="D251" s="32">
        <f>3850+1000</f>
        <v>4850</v>
      </c>
      <c r="E251" s="32">
        <v>4201</v>
      </c>
    </row>
    <row r="252" s="23" customFormat="1" ht="16.9" customHeight="1" spans="1:5">
      <c r="A252" s="54" t="s">
        <v>698</v>
      </c>
      <c r="B252" s="54" t="s">
        <v>699</v>
      </c>
      <c r="C252" s="32">
        <v>3024</v>
      </c>
      <c r="D252" s="32">
        <v>3024</v>
      </c>
      <c r="E252" s="32">
        <v>2996</v>
      </c>
    </row>
    <row r="253" s="23" customFormat="1" ht="16.9" customHeight="1" spans="1:5">
      <c r="A253" s="54" t="s">
        <v>700</v>
      </c>
      <c r="B253" s="37" t="s">
        <v>701</v>
      </c>
      <c r="C253" s="32">
        <f>SUM(C254:C262)</f>
        <v>1908</v>
      </c>
      <c r="D253" s="32">
        <f>SUM(D254:D262)</f>
        <v>1908</v>
      </c>
      <c r="E253" s="32">
        <f>SUM(E254:E262)</f>
        <v>2583</v>
      </c>
    </row>
    <row r="254" s="23" customFormat="1" ht="16.9" customHeight="1" spans="1:5">
      <c r="A254" s="54" t="s">
        <v>702</v>
      </c>
      <c r="B254" s="54" t="s">
        <v>703</v>
      </c>
      <c r="C254" s="32">
        <v>854</v>
      </c>
      <c r="D254" s="32">
        <v>854</v>
      </c>
      <c r="E254" s="32">
        <v>744</v>
      </c>
    </row>
    <row r="255" s="23" customFormat="1" ht="16.9" customHeight="1" spans="1:5">
      <c r="A255" s="54" t="s">
        <v>704</v>
      </c>
      <c r="B255" s="54" t="s">
        <v>705</v>
      </c>
      <c r="C255" s="32">
        <v>104</v>
      </c>
      <c r="D255" s="32">
        <v>104</v>
      </c>
      <c r="E255" s="32">
        <v>154</v>
      </c>
    </row>
    <row r="256" s="23" customFormat="1" ht="16.9" customHeight="1" spans="1:5">
      <c r="A256" s="54" t="s">
        <v>706</v>
      </c>
      <c r="B256" s="54" t="s">
        <v>707</v>
      </c>
      <c r="C256" s="32">
        <v>247</v>
      </c>
      <c r="D256" s="32">
        <v>247</v>
      </c>
      <c r="E256" s="32">
        <v>240</v>
      </c>
    </row>
    <row r="257" s="23" customFormat="1" ht="16.9" customHeight="1" spans="1:5">
      <c r="A257" s="54" t="s">
        <v>708</v>
      </c>
      <c r="B257" s="54" t="s">
        <v>709</v>
      </c>
      <c r="C257" s="32">
        <v>32</v>
      </c>
      <c r="D257" s="32">
        <v>32</v>
      </c>
      <c r="E257" s="32">
        <v>19</v>
      </c>
    </row>
    <row r="258" s="23" customFormat="1" ht="16.9" customHeight="1" spans="1:5">
      <c r="A258" s="54" t="s">
        <v>710</v>
      </c>
      <c r="B258" s="54" t="s">
        <v>711</v>
      </c>
      <c r="C258" s="32">
        <v>9</v>
      </c>
      <c r="D258" s="32">
        <v>9</v>
      </c>
      <c r="E258" s="32">
        <v>11</v>
      </c>
    </row>
    <row r="259" s="23" customFormat="1" ht="16.9" customHeight="1" spans="1:5">
      <c r="A259" s="54" t="s">
        <v>712</v>
      </c>
      <c r="B259" s="54" t="s">
        <v>713</v>
      </c>
      <c r="C259" s="32">
        <v>309</v>
      </c>
      <c r="D259" s="32">
        <v>309</v>
      </c>
      <c r="E259" s="32">
        <v>1090</v>
      </c>
    </row>
    <row r="260" s="23" customFormat="1" ht="16.9" customHeight="1" spans="1:5">
      <c r="A260" s="54" t="s">
        <v>714</v>
      </c>
      <c r="B260" s="54" t="s">
        <v>715</v>
      </c>
      <c r="C260" s="32">
        <v>218</v>
      </c>
      <c r="D260" s="32">
        <v>218</v>
      </c>
      <c r="E260" s="32">
        <v>101</v>
      </c>
    </row>
    <row r="261" s="23" customFormat="1" ht="16.9" customHeight="1" spans="1:5">
      <c r="A261" s="54" t="s">
        <v>716</v>
      </c>
      <c r="B261" s="54" t="s">
        <v>717</v>
      </c>
      <c r="C261" s="32">
        <v>20</v>
      </c>
      <c r="D261" s="32">
        <v>20</v>
      </c>
      <c r="E261" s="32">
        <v>0</v>
      </c>
    </row>
    <row r="262" s="23" customFormat="1" ht="16.9" customHeight="1" spans="1:5">
      <c r="A262" s="54" t="s">
        <v>718</v>
      </c>
      <c r="B262" s="54" t="s">
        <v>719</v>
      </c>
      <c r="C262" s="32">
        <v>115</v>
      </c>
      <c r="D262" s="32">
        <v>115</v>
      </c>
      <c r="E262" s="32">
        <v>224</v>
      </c>
    </row>
    <row r="263" s="23" customFormat="1" ht="16.9" customHeight="1" spans="1:5">
      <c r="A263" s="54" t="s">
        <v>720</v>
      </c>
      <c r="B263" s="37" t="s">
        <v>721</v>
      </c>
      <c r="C263" s="32">
        <f>SUM(C264:C272)</f>
        <v>16530</v>
      </c>
      <c r="D263" s="32">
        <f>SUM(D264:D272)</f>
        <v>16530</v>
      </c>
      <c r="E263" s="32">
        <f>SUM(E264:E272)</f>
        <v>16688</v>
      </c>
    </row>
    <row r="264" s="23" customFormat="1" ht="16.9" customHeight="1" spans="1:5">
      <c r="A264" s="54" t="s">
        <v>722</v>
      </c>
      <c r="B264" s="54" t="s">
        <v>723</v>
      </c>
      <c r="C264" s="32">
        <v>2880</v>
      </c>
      <c r="D264" s="32">
        <v>2880</v>
      </c>
      <c r="E264" s="32">
        <v>2294</v>
      </c>
    </row>
    <row r="265" s="23" customFormat="1" ht="16.9" customHeight="1" spans="1:5">
      <c r="A265" s="54" t="s">
        <v>724</v>
      </c>
      <c r="B265" s="54" t="s">
        <v>725</v>
      </c>
      <c r="C265" s="32">
        <v>402</v>
      </c>
      <c r="D265" s="32">
        <v>402</v>
      </c>
      <c r="E265" s="32">
        <v>198</v>
      </c>
    </row>
    <row r="266" s="23" customFormat="1" ht="16.9" customHeight="1" spans="1:5">
      <c r="A266" s="54" t="s">
        <v>726</v>
      </c>
      <c r="B266" s="54" t="s">
        <v>727</v>
      </c>
      <c r="C266" s="32">
        <v>588</v>
      </c>
      <c r="D266" s="32">
        <v>588</v>
      </c>
      <c r="E266" s="32">
        <v>588</v>
      </c>
    </row>
    <row r="267" s="23" customFormat="1" ht="16.9" customHeight="1" spans="1:5">
      <c r="A267" s="54" t="s">
        <v>728</v>
      </c>
      <c r="B267" s="54" t="s">
        <v>729</v>
      </c>
      <c r="C267" s="32">
        <v>22</v>
      </c>
      <c r="D267" s="32">
        <v>22</v>
      </c>
      <c r="E267" s="32">
        <v>22</v>
      </c>
    </row>
    <row r="268" s="23" customFormat="1" ht="16.9" customHeight="1" spans="1:5">
      <c r="A268" s="54" t="s">
        <v>730</v>
      </c>
      <c r="B268" s="54" t="s">
        <v>731</v>
      </c>
      <c r="C268" s="32">
        <v>2096</v>
      </c>
      <c r="D268" s="32">
        <v>2096</v>
      </c>
      <c r="E268" s="32">
        <v>1887</v>
      </c>
    </row>
    <row r="269" s="23" customFormat="1" ht="16.9" customHeight="1" spans="1:5">
      <c r="A269" s="54" t="s">
        <v>732</v>
      </c>
      <c r="B269" s="54" t="s">
        <v>733</v>
      </c>
      <c r="C269" s="32">
        <v>9266</v>
      </c>
      <c r="D269" s="32">
        <v>9266</v>
      </c>
      <c r="E269" s="32">
        <v>10214</v>
      </c>
    </row>
    <row r="270" s="23" customFormat="1" ht="16.9" customHeight="1" spans="1:5">
      <c r="A270" s="54" t="s">
        <v>734</v>
      </c>
      <c r="B270" s="54" t="s">
        <v>735</v>
      </c>
      <c r="C270" s="32">
        <v>151</v>
      </c>
      <c r="D270" s="32">
        <v>151</v>
      </c>
      <c r="E270" s="32">
        <v>151</v>
      </c>
    </row>
    <row r="271" s="23" customFormat="1" ht="16.9" customHeight="1" spans="1:5">
      <c r="A271" s="54" t="s">
        <v>736</v>
      </c>
      <c r="B271" s="54" t="s">
        <v>737</v>
      </c>
      <c r="C271" s="32">
        <v>0</v>
      </c>
      <c r="D271" s="32">
        <v>0</v>
      </c>
      <c r="E271" s="32">
        <v>51</v>
      </c>
    </row>
    <row r="272" s="23" customFormat="1" ht="16.9" customHeight="1" spans="1:5">
      <c r="A272" s="54" t="s">
        <v>738</v>
      </c>
      <c r="B272" s="54" t="s">
        <v>739</v>
      </c>
      <c r="C272" s="32">
        <v>1125</v>
      </c>
      <c r="D272" s="32">
        <v>1125</v>
      </c>
      <c r="E272" s="32">
        <v>1283</v>
      </c>
    </row>
    <row r="273" s="23" customFormat="1" ht="16.9" customHeight="1" spans="1:5">
      <c r="A273" s="54" t="s">
        <v>740</v>
      </c>
      <c r="B273" s="37" t="s">
        <v>741</v>
      </c>
      <c r="C273" s="32">
        <f>SUM(C274:C275)</f>
        <v>67</v>
      </c>
      <c r="D273" s="32">
        <f>SUM(D274:D275)</f>
        <v>67</v>
      </c>
      <c r="E273" s="32">
        <f>SUM(E274:E275)</f>
        <v>107</v>
      </c>
    </row>
    <row r="274" s="23" customFormat="1" ht="16.9" customHeight="1" spans="1:5">
      <c r="A274" s="54" t="s">
        <v>742</v>
      </c>
      <c r="B274" s="54" t="s">
        <v>743</v>
      </c>
      <c r="C274" s="32">
        <v>50</v>
      </c>
      <c r="D274" s="32">
        <v>50</v>
      </c>
      <c r="E274" s="32">
        <v>90</v>
      </c>
    </row>
    <row r="275" s="23" customFormat="1" ht="16.9" customHeight="1" spans="1:5">
      <c r="A275" s="54" t="s">
        <v>744</v>
      </c>
      <c r="B275" s="54" t="s">
        <v>745</v>
      </c>
      <c r="C275" s="32">
        <v>17</v>
      </c>
      <c r="D275" s="32">
        <v>17</v>
      </c>
      <c r="E275" s="32">
        <v>17</v>
      </c>
    </row>
    <row r="276" s="23" customFormat="1" ht="16.9" customHeight="1" spans="1:5">
      <c r="A276" s="54" t="s">
        <v>746</v>
      </c>
      <c r="B276" s="37" t="s">
        <v>747</v>
      </c>
      <c r="C276" s="32">
        <f>SUM(C277:C279)</f>
        <v>2146</v>
      </c>
      <c r="D276" s="32">
        <f>SUM(D277:D279)</f>
        <v>2146</v>
      </c>
      <c r="E276" s="32">
        <f>SUM(E277:E279)</f>
        <v>3465</v>
      </c>
    </row>
    <row r="277" s="23" customFormat="1" ht="16.9" customHeight="1" spans="1:5">
      <c r="A277" s="54" t="s">
        <v>748</v>
      </c>
      <c r="B277" s="54" t="s">
        <v>749</v>
      </c>
      <c r="C277" s="32">
        <v>1055</v>
      </c>
      <c r="D277" s="32">
        <v>1055</v>
      </c>
      <c r="E277" s="32">
        <v>1403</v>
      </c>
    </row>
    <row r="278" s="23" customFormat="1" ht="16.9" customHeight="1" spans="1:5">
      <c r="A278" s="54" t="s">
        <v>750</v>
      </c>
      <c r="B278" s="54" t="s">
        <v>751</v>
      </c>
      <c r="C278" s="32">
        <v>531</v>
      </c>
      <c r="D278" s="32">
        <v>531</v>
      </c>
      <c r="E278" s="32">
        <v>299</v>
      </c>
    </row>
    <row r="279" s="23" customFormat="1" ht="16.9" customHeight="1" spans="1:5">
      <c r="A279" s="54" t="s">
        <v>752</v>
      </c>
      <c r="B279" s="54" t="s">
        <v>753</v>
      </c>
      <c r="C279" s="32">
        <v>560</v>
      </c>
      <c r="D279" s="32">
        <v>560</v>
      </c>
      <c r="E279" s="32">
        <v>1763</v>
      </c>
    </row>
    <row r="280" s="23" customFormat="1" ht="16.9" customHeight="1" spans="1:5">
      <c r="A280" s="54" t="s">
        <v>754</v>
      </c>
      <c r="B280" s="37" t="s">
        <v>755</v>
      </c>
      <c r="C280" s="32">
        <f>SUM(C281:C286)</f>
        <v>564</v>
      </c>
      <c r="D280" s="32">
        <f>SUM(D281:D286)</f>
        <v>564</v>
      </c>
      <c r="E280" s="32">
        <f>SUM(E281:E286)</f>
        <v>716</v>
      </c>
    </row>
    <row r="281" s="23" customFormat="1" ht="16.9" customHeight="1" spans="1:5">
      <c r="A281" s="54" t="s">
        <v>756</v>
      </c>
      <c r="B281" s="54" t="s">
        <v>241</v>
      </c>
      <c r="C281" s="32">
        <v>344</v>
      </c>
      <c r="D281" s="32">
        <v>344</v>
      </c>
      <c r="E281" s="32">
        <v>474</v>
      </c>
    </row>
    <row r="282" s="23" customFormat="1" ht="16.9" customHeight="1" spans="1:5">
      <c r="A282" s="54" t="s">
        <v>757</v>
      </c>
      <c r="B282" s="54" t="s">
        <v>265</v>
      </c>
      <c r="C282" s="32">
        <v>10</v>
      </c>
      <c r="D282" s="32">
        <v>10</v>
      </c>
      <c r="E282" s="32">
        <v>0</v>
      </c>
    </row>
    <row r="283" s="23" customFormat="1" ht="16.9" customHeight="1" spans="1:5">
      <c r="A283" s="54" t="s">
        <v>758</v>
      </c>
      <c r="B283" s="54" t="s">
        <v>759</v>
      </c>
      <c r="C283" s="32">
        <v>10</v>
      </c>
      <c r="D283" s="32">
        <v>10</v>
      </c>
      <c r="E283" s="32">
        <v>10</v>
      </c>
    </row>
    <row r="284" s="23" customFormat="1" ht="16.9" customHeight="1" spans="1:5">
      <c r="A284" s="54" t="s">
        <v>760</v>
      </c>
      <c r="B284" s="54" t="s">
        <v>761</v>
      </c>
      <c r="C284" s="32">
        <v>38</v>
      </c>
      <c r="D284" s="32">
        <v>38</v>
      </c>
      <c r="E284" s="32">
        <v>10</v>
      </c>
    </row>
    <row r="285" s="23" customFormat="1" ht="16.9" customHeight="1" spans="1:5">
      <c r="A285" s="54" t="s">
        <v>762</v>
      </c>
      <c r="B285" s="54" t="s">
        <v>763</v>
      </c>
      <c r="C285" s="32">
        <v>0</v>
      </c>
      <c r="D285" s="32">
        <v>0</v>
      </c>
      <c r="E285" s="32">
        <v>74</v>
      </c>
    </row>
    <row r="286" s="23" customFormat="1" ht="16.9" customHeight="1" spans="1:5">
      <c r="A286" s="54" t="s">
        <v>764</v>
      </c>
      <c r="B286" s="54" t="s">
        <v>765</v>
      </c>
      <c r="C286" s="32">
        <v>162</v>
      </c>
      <c r="D286" s="32">
        <v>162</v>
      </c>
      <c r="E286" s="32">
        <v>148</v>
      </c>
    </row>
    <row r="287" s="23" customFormat="1" ht="16.9" customHeight="1" spans="1:5">
      <c r="A287" s="54" t="s">
        <v>766</v>
      </c>
      <c r="B287" s="37" t="s">
        <v>767</v>
      </c>
      <c r="C287" s="32">
        <f>C288</f>
        <v>261</v>
      </c>
      <c r="D287" s="32">
        <f>D288</f>
        <v>261</v>
      </c>
      <c r="E287" s="32">
        <f>E288</f>
        <v>610</v>
      </c>
    </row>
    <row r="288" s="23" customFormat="1" ht="16.9" customHeight="1" spans="1:5">
      <c r="A288" s="54" t="s">
        <v>768</v>
      </c>
      <c r="B288" s="54" t="s">
        <v>769</v>
      </c>
      <c r="C288" s="32">
        <v>261</v>
      </c>
      <c r="D288" s="32">
        <v>261</v>
      </c>
      <c r="E288" s="32">
        <v>610</v>
      </c>
    </row>
    <row r="289" s="23" customFormat="1" ht="16.9" customHeight="1" spans="1:5">
      <c r="A289" s="54" t="s">
        <v>770</v>
      </c>
      <c r="B289" s="37" t="s">
        <v>771</v>
      </c>
      <c r="C289" s="30">
        <f>SUM(C290,C293,C295,C299,C301,C303,C306,)</f>
        <v>6098</v>
      </c>
      <c r="D289" s="30">
        <f>SUM(D290,D293,D295,D299,D301,D303,D306,)</f>
        <v>6098</v>
      </c>
      <c r="E289" s="30">
        <f>SUM(E290,E293,E295,E299,E301,E303,E306,)</f>
        <v>2687</v>
      </c>
    </row>
    <row r="290" s="23" customFormat="1" ht="16.9" customHeight="1" spans="1:5">
      <c r="A290" s="54" t="s">
        <v>772</v>
      </c>
      <c r="B290" s="37" t="s">
        <v>773</v>
      </c>
      <c r="C290" s="32">
        <f>SUM(C291:C292)</f>
        <v>251</v>
      </c>
      <c r="D290" s="32">
        <f>SUM(D291:D292)</f>
        <v>251</v>
      </c>
      <c r="E290" s="32">
        <f>SUM(E291:E292)</f>
        <v>378</v>
      </c>
    </row>
    <row r="291" s="23" customFormat="1" ht="16.9" customHeight="1" spans="1:5">
      <c r="A291" s="54" t="s">
        <v>774</v>
      </c>
      <c r="B291" s="54" t="s">
        <v>241</v>
      </c>
      <c r="C291" s="32">
        <v>239</v>
      </c>
      <c r="D291" s="32">
        <v>239</v>
      </c>
      <c r="E291" s="32">
        <v>366</v>
      </c>
    </row>
    <row r="292" s="23" customFormat="1" ht="16.9" customHeight="1" spans="1:5">
      <c r="A292" s="54" t="s">
        <v>775</v>
      </c>
      <c r="B292" s="54" t="s">
        <v>776</v>
      </c>
      <c r="C292" s="32">
        <v>12</v>
      </c>
      <c r="D292" s="32">
        <v>12</v>
      </c>
      <c r="E292" s="32">
        <v>12</v>
      </c>
    </row>
    <row r="293" s="23" customFormat="1" ht="16.9" customHeight="1" spans="1:5">
      <c r="A293" s="54" t="s">
        <v>777</v>
      </c>
      <c r="B293" s="37" t="s">
        <v>778</v>
      </c>
      <c r="C293" s="32">
        <f>SUM(C294:C294)</f>
        <v>64</v>
      </c>
      <c r="D293" s="32">
        <f>SUM(D294:D294)</f>
        <v>64</v>
      </c>
      <c r="E293" s="32">
        <f>SUM(E294:E294)</f>
        <v>13</v>
      </c>
    </row>
    <row r="294" s="23" customFormat="1" ht="16.9" customHeight="1" spans="1:5">
      <c r="A294" s="54" t="s">
        <v>779</v>
      </c>
      <c r="B294" s="54" t="s">
        <v>780</v>
      </c>
      <c r="C294" s="32">
        <v>64</v>
      </c>
      <c r="D294" s="32">
        <v>64</v>
      </c>
      <c r="E294" s="32">
        <v>13</v>
      </c>
    </row>
    <row r="295" s="23" customFormat="1" ht="16.9" customHeight="1" spans="1:5">
      <c r="A295" s="54" t="s">
        <v>781</v>
      </c>
      <c r="B295" s="37" t="s">
        <v>782</v>
      </c>
      <c r="C295" s="32">
        <f>SUM(C296:C298)</f>
        <v>2719</v>
      </c>
      <c r="D295" s="32">
        <f>SUM(D296:D298)</f>
        <v>2719</v>
      </c>
      <c r="E295" s="32">
        <f>SUM(E296:E298)</f>
        <v>702</v>
      </c>
    </row>
    <row r="296" s="23" customFormat="1" ht="16.9" customHeight="1" spans="1:5">
      <c r="A296" s="54" t="s">
        <v>783</v>
      </c>
      <c r="B296" s="54" t="s">
        <v>784</v>
      </c>
      <c r="C296" s="32">
        <v>30</v>
      </c>
      <c r="D296" s="32">
        <v>30</v>
      </c>
      <c r="E296" s="32">
        <v>27</v>
      </c>
    </row>
    <row r="297" s="23" customFormat="1" ht="16.9" customHeight="1" spans="1:5">
      <c r="A297" s="54" t="s">
        <v>785</v>
      </c>
      <c r="B297" s="54" t="s">
        <v>786</v>
      </c>
      <c r="C297" s="32">
        <v>661</v>
      </c>
      <c r="D297" s="32">
        <v>661</v>
      </c>
      <c r="E297" s="32">
        <v>112</v>
      </c>
    </row>
    <row r="298" s="23" customFormat="1" ht="16.9" customHeight="1" spans="1:5">
      <c r="A298" s="54" t="s">
        <v>787</v>
      </c>
      <c r="B298" s="54" t="s">
        <v>788</v>
      </c>
      <c r="C298" s="32">
        <v>2028</v>
      </c>
      <c r="D298" s="32">
        <v>2028</v>
      </c>
      <c r="E298" s="32">
        <v>563</v>
      </c>
    </row>
    <row r="299" s="23" customFormat="1" ht="16.9" customHeight="1" spans="1:5">
      <c r="A299" s="54" t="s">
        <v>789</v>
      </c>
      <c r="B299" s="37" t="s">
        <v>790</v>
      </c>
      <c r="C299" s="32">
        <f>SUM(C300:C300)</f>
        <v>2103</v>
      </c>
      <c r="D299" s="32">
        <f>SUM(D300:D300)</f>
        <v>2103</v>
      </c>
      <c r="E299" s="32">
        <f>SUM(E300:E300)</f>
        <v>1299</v>
      </c>
    </row>
    <row r="300" s="23" customFormat="1" ht="16.9" customHeight="1" spans="1:5">
      <c r="A300" s="54" t="s">
        <v>791</v>
      </c>
      <c r="B300" s="54" t="s">
        <v>792</v>
      </c>
      <c r="C300" s="32">
        <v>2103</v>
      </c>
      <c r="D300" s="32">
        <v>2103</v>
      </c>
      <c r="E300" s="32">
        <v>1299</v>
      </c>
    </row>
    <row r="301" s="23" customFormat="1" ht="16.9" customHeight="1" spans="1:5">
      <c r="A301" s="54" t="s">
        <v>793</v>
      </c>
      <c r="B301" s="37" t="s">
        <v>794</v>
      </c>
      <c r="C301" s="32">
        <f>C302</f>
        <v>846</v>
      </c>
      <c r="D301" s="32">
        <f>D302</f>
        <v>846</v>
      </c>
      <c r="E301" s="32">
        <f>E302</f>
        <v>272</v>
      </c>
    </row>
    <row r="302" s="23" customFormat="1" ht="16.9" customHeight="1" spans="1:5">
      <c r="A302" s="54" t="s">
        <v>795</v>
      </c>
      <c r="B302" s="54" t="s">
        <v>796</v>
      </c>
      <c r="C302" s="32">
        <v>846</v>
      </c>
      <c r="D302" s="32">
        <v>846</v>
      </c>
      <c r="E302" s="32">
        <v>272</v>
      </c>
    </row>
    <row r="303" s="23" customFormat="1" ht="16.9" customHeight="1" spans="1:5">
      <c r="A303" s="54" t="s">
        <v>797</v>
      </c>
      <c r="B303" s="37" t="s">
        <v>798</v>
      </c>
      <c r="C303" s="32">
        <f>SUM(C304:C305)</f>
        <v>53</v>
      </c>
      <c r="D303" s="32">
        <f>SUM(D304:D305)</f>
        <v>53</v>
      </c>
      <c r="E303" s="32">
        <f>SUM(E304:E305)</f>
        <v>23</v>
      </c>
    </row>
    <row r="304" s="23" customFormat="1" ht="16.9" customHeight="1" spans="1:5">
      <c r="A304" s="54" t="s">
        <v>799</v>
      </c>
      <c r="B304" s="54" t="s">
        <v>800</v>
      </c>
      <c r="C304" s="32">
        <v>23</v>
      </c>
      <c r="D304" s="32">
        <v>23</v>
      </c>
      <c r="E304" s="32">
        <v>23</v>
      </c>
    </row>
    <row r="305" s="23" customFormat="1" ht="16.9" customHeight="1" spans="1:5">
      <c r="A305" s="54" t="s">
        <v>801</v>
      </c>
      <c r="B305" s="54" t="s">
        <v>802</v>
      </c>
      <c r="C305" s="32">
        <v>30</v>
      </c>
      <c r="D305" s="32">
        <v>30</v>
      </c>
      <c r="E305" s="32">
        <v>0</v>
      </c>
    </row>
    <row r="306" s="23" customFormat="1" ht="16.9" customHeight="1" spans="1:5">
      <c r="A306" s="54" t="s">
        <v>803</v>
      </c>
      <c r="B306" s="37" t="s">
        <v>804</v>
      </c>
      <c r="C306" s="32">
        <f>C307</f>
        <v>62</v>
      </c>
      <c r="D306" s="32">
        <f>D307</f>
        <v>62</v>
      </c>
      <c r="E306" s="32">
        <f>E307</f>
        <v>0</v>
      </c>
    </row>
    <row r="307" s="23" customFormat="1" ht="16.9" customHeight="1" spans="1:5">
      <c r="A307" s="54" t="s">
        <v>805</v>
      </c>
      <c r="B307" s="54" t="s">
        <v>806</v>
      </c>
      <c r="C307" s="32">
        <v>62</v>
      </c>
      <c r="D307" s="32">
        <v>62</v>
      </c>
      <c r="E307" s="32">
        <v>0</v>
      </c>
    </row>
    <row r="308" s="23" customFormat="1" ht="16.9" customHeight="1" spans="1:5">
      <c r="A308" s="54" t="s">
        <v>807</v>
      </c>
      <c r="B308" s="37" t="s">
        <v>808</v>
      </c>
      <c r="C308" s="30">
        <f>SUM(C309,C313,C315,C317,C319,C321)</f>
        <v>4695</v>
      </c>
      <c r="D308" s="30">
        <f>SUM(D309,D313,D315,D317,D319,D321)</f>
        <v>5395</v>
      </c>
      <c r="E308" s="30">
        <f>SUM(E309,E313,E315,E317,E319,E321)</f>
        <v>4755</v>
      </c>
    </row>
    <row r="309" s="23" customFormat="1" ht="16.9" customHeight="1" spans="1:5">
      <c r="A309" s="54" t="s">
        <v>809</v>
      </c>
      <c r="B309" s="37" t="s">
        <v>810</v>
      </c>
      <c r="C309" s="32">
        <f>SUM(C310:C312)</f>
        <v>605</v>
      </c>
      <c r="D309" s="32">
        <f>SUM(D310:D312)</f>
        <v>605</v>
      </c>
      <c r="E309" s="32">
        <f>SUM(E310:E312)</f>
        <v>943</v>
      </c>
    </row>
    <row r="310" s="23" customFormat="1" ht="16.9" customHeight="1" spans="1:5">
      <c r="A310" s="54" t="s">
        <v>811</v>
      </c>
      <c r="B310" s="54" t="s">
        <v>241</v>
      </c>
      <c r="C310" s="32">
        <v>162</v>
      </c>
      <c r="D310" s="32">
        <v>162</v>
      </c>
      <c r="E310" s="32">
        <v>237</v>
      </c>
    </row>
    <row r="311" s="23" customFormat="1" ht="16.9" customHeight="1" spans="1:5">
      <c r="A311" s="54" t="s">
        <v>812</v>
      </c>
      <c r="B311" s="54" t="s">
        <v>813</v>
      </c>
      <c r="C311" s="32">
        <v>343</v>
      </c>
      <c r="D311" s="32">
        <v>343</v>
      </c>
      <c r="E311" s="32">
        <v>456</v>
      </c>
    </row>
    <row r="312" s="23" customFormat="1" ht="16.9" customHeight="1" spans="1:5">
      <c r="A312" s="54" t="s">
        <v>814</v>
      </c>
      <c r="B312" s="54" t="s">
        <v>815</v>
      </c>
      <c r="C312" s="32">
        <v>100</v>
      </c>
      <c r="D312" s="32">
        <v>100</v>
      </c>
      <c r="E312" s="32">
        <v>250</v>
      </c>
    </row>
    <row r="313" s="23" customFormat="1" ht="16.9" customHeight="1" spans="1:5">
      <c r="A313" s="54" t="s">
        <v>816</v>
      </c>
      <c r="B313" s="37" t="s">
        <v>817</v>
      </c>
      <c r="C313" s="32">
        <f>C314</f>
        <v>148</v>
      </c>
      <c r="D313" s="32">
        <f>D314</f>
        <v>148</v>
      </c>
      <c r="E313" s="32">
        <f>E314</f>
        <v>504</v>
      </c>
    </row>
    <row r="314" s="23" customFormat="1" ht="16.9" customHeight="1" spans="1:5">
      <c r="A314" s="54" t="s">
        <v>818</v>
      </c>
      <c r="B314" s="54" t="s">
        <v>819</v>
      </c>
      <c r="C314" s="32">
        <v>148</v>
      </c>
      <c r="D314" s="32">
        <v>148</v>
      </c>
      <c r="E314" s="32">
        <v>504</v>
      </c>
    </row>
    <row r="315" s="23" customFormat="1" ht="16.9" customHeight="1" spans="1:5">
      <c r="A315" s="54" t="s">
        <v>820</v>
      </c>
      <c r="B315" s="37" t="s">
        <v>821</v>
      </c>
      <c r="C315" s="32">
        <f>SUM(C316:C316)</f>
        <v>205</v>
      </c>
      <c r="D315" s="32">
        <f>SUM(D316:D316)</f>
        <v>205</v>
      </c>
      <c r="E315" s="32">
        <f>SUM(E316:E316)</f>
        <v>297</v>
      </c>
    </row>
    <row r="316" s="23" customFormat="1" ht="16.9" customHeight="1" spans="1:5">
      <c r="A316" s="54" t="s">
        <v>822</v>
      </c>
      <c r="B316" s="54" t="s">
        <v>823</v>
      </c>
      <c r="C316" s="32">
        <v>205</v>
      </c>
      <c r="D316" s="32">
        <v>205</v>
      </c>
      <c r="E316" s="32">
        <v>297</v>
      </c>
    </row>
    <row r="317" s="23" customFormat="1" ht="16.9" customHeight="1" spans="1:5">
      <c r="A317" s="54" t="s">
        <v>824</v>
      </c>
      <c r="B317" s="37" t="s">
        <v>825</v>
      </c>
      <c r="C317" s="32">
        <f>C318</f>
        <v>905</v>
      </c>
      <c r="D317" s="32">
        <f>D318</f>
        <v>1905</v>
      </c>
      <c r="E317" s="32">
        <f t="shared" ref="E317:E321" si="0">E318</f>
        <v>1070</v>
      </c>
    </row>
    <row r="318" s="23" customFormat="1" ht="16.9" customHeight="1" spans="1:5">
      <c r="A318" s="54" t="s">
        <v>826</v>
      </c>
      <c r="B318" s="54" t="s">
        <v>827</v>
      </c>
      <c r="C318" s="32">
        <v>905</v>
      </c>
      <c r="D318" s="32">
        <f>905+1000</f>
        <v>1905</v>
      </c>
      <c r="E318" s="32">
        <v>1070</v>
      </c>
    </row>
    <row r="319" s="23" customFormat="1" ht="16.9" customHeight="1" spans="1:5">
      <c r="A319" s="54" t="s">
        <v>828</v>
      </c>
      <c r="B319" s="37" t="s">
        <v>829</v>
      </c>
      <c r="C319" s="32">
        <f>C320</f>
        <v>142</v>
      </c>
      <c r="D319" s="32">
        <f>D320</f>
        <v>142</v>
      </c>
      <c r="E319" s="32">
        <f t="shared" si="0"/>
        <v>206</v>
      </c>
    </row>
    <row r="320" s="23" customFormat="1" ht="16.9" customHeight="1" spans="1:5">
      <c r="A320" s="54" t="s">
        <v>830</v>
      </c>
      <c r="B320" s="54" t="s">
        <v>831</v>
      </c>
      <c r="C320" s="32">
        <v>142</v>
      </c>
      <c r="D320" s="32">
        <v>142</v>
      </c>
      <c r="E320" s="32">
        <v>206</v>
      </c>
    </row>
    <row r="321" s="23" customFormat="1" ht="16.9" customHeight="1" spans="1:5">
      <c r="A321" s="54" t="s">
        <v>832</v>
      </c>
      <c r="B321" s="37" t="s">
        <v>833</v>
      </c>
      <c r="C321" s="32">
        <f>C322</f>
        <v>2690</v>
      </c>
      <c r="D321" s="32">
        <f>D322</f>
        <v>2390</v>
      </c>
      <c r="E321" s="32">
        <f t="shared" si="0"/>
        <v>1735</v>
      </c>
    </row>
    <row r="322" s="23" customFormat="1" ht="16.9" customHeight="1" spans="1:5">
      <c r="A322" s="54" t="s">
        <v>834</v>
      </c>
      <c r="B322" s="54" t="s">
        <v>835</v>
      </c>
      <c r="C322" s="32">
        <v>2690</v>
      </c>
      <c r="D322" s="32">
        <f>2690-300</f>
        <v>2390</v>
      </c>
      <c r="E322" s="32">
        <v>1735</v>
      </c>
    </row>
    <row r="323" s="23" customFormat="1" ht="16.9" customHeight="1" spans="1:5">
      <c r="A323" s="54" t="s">
        <v>836</v>
      </c>
      <c r="B323" s="37" t="s">
        <v>837</v>
      </c>
      <c r="C323" s="30">
        <f>SUM(C324,C336,C345,C355,C359,C362,C367,,C370)</f>
        <v>50348</v>
      </c>
      <c r="D323" s="30">
        <f>SUM(D324,D336,D345,D355,D359,D362,D367,,D370)</f>
        <v>49848</v>
      </c>
      <c r="E323" s="30">
        <f>SUM(E324,E336,E345,E355,E359,E362,E367,,E370)</f>
        <v>24499</v>
      </c>
    </row>
    <row r="324" s="23" customFormat="1" ht="16.9" customHeight="1" spans="1:5">
      <c r="A324" s="54" t="s">
        <v>838</v>
      </c>
      <c r="B324" s="37" t="s">
        <v>839</v>
      </c>
      <c r="C324" s="32">
        <f>SUM(C325:C335)</f>
        <v>12563</v>
      </c>
      <c r="D324" s="32">
        <f>SUM(D325:D335)</f>
        <v>12563</v>
      </c>
      <c r="E324" s="32">
        <f>SUM(E325:E335)</f>
        <v>3774</v>
      </c>
    </row>
    <row r="325" s="23" customFormat="1" ht="16.9" customHeight="1" spans="1:5">
      <c r="A325" s="54" t="s">
        <v>840</v>
      </c>
      <c r="B325" s="54" t="s">
        <v>241</v>
      </c>
      <c r="C325" s="32">
        <v>255</v>
      </c>
      <c r="D325" s="32">
        <v>255</v>
      </c>
      <c r="E325" s="32">
        <v>423</v>
      </c>
    </row>
    <row r="326" s="23" customFormat="1" ht="16.9" customHeight="1" spans="1:5">
      <c r="A326" s="54" t="s">
        <v>841</v>
      </c>
      <c r="B326" s="54" t="s">
        <v>269</v>
      </c>
      <c r="C326" s="32">
        <v>466</v>
      </c>
      <c r="D326" s="32">
        <v>466</v>
      </c>
      <c r="E326" s="32">
        <v>725</v>
      </c>
    </row>
    <row r="327" s="23" customFormat="1" ht="16.9" customHeight="1" spans="1:5">
      <c r="A327" s="54" t="s">
        <v>842</v>
      </c>
      <c r="B327" s="54" t="s">
        <v>843</v>
      </c>
      <c r="C327" s="32">
        <v>230</v>
      </c>
      <c r="D327" s="32">
        <v>230</v>
      </c>
      <c r="E327" s="32">
        <v>115</v>
      </c>
    </row>
    <row r="328" s="23" customFormat="1" ht="16.9" customHeight="1" spans="1:5">
      <c r="A328" s="54" t="s">
        <v>844</v>
      </c>
      <c r="B328" s="54" t="s">
        <v>845</v>
      </c>
      <c r="C328" s="32">
        <v>2594</v>
      </c>
      <c r="D328" s="32">
        <v>2594</v>
      </c>
      <c r="E328" s="32">
        <v>358</v>
      </c>
    </row>
    <row r="329" s="23" customFormat="1" ht="16.9" customHeight="1" spans="1:5">
      <c r="A329" s="54" t="s">
        <v>846</v>
      </c>
      <c r="B329" s="54" t="s">
        <v>847</v>
      </c>
      <c r="C329" s="32">
        <v>35</v>
      </c>
      <c r="D329" s="32">
        <v>35</v>
      </c>
      <c r="E329" s="32">
        <v>22</v>
      </c>
    </row>
    <row r="330" s="23" customFormat="1" ht="16.9" customHeight="1" spans="1:5">
      <c r="A330" s="54" t="s">
        <v>848</v>
      </c>
      <c r="B330" s="54" t="s">
        <v>849</v>
      </c>
      <c r="C330" s="32">
        <v>312</v>
      </c>
      <c r="D330" s="32">
        <v>312</v>
      </c>
      <c r="E330" s="32">
        <v>0</v>
      </c>
    </row>
    <row r="331" s="23" customFormat="1" ht="16.9" customHeight="1" spans="1:5">
      <c r="A331" s="54" t="s">
        <v>850</v>
      </c>
      <c r="B331" s="54" t="s">
        <v>851</v>
      </c>
      <c r="C331" s="32">
        <v>77</v>
      </c>
      <c r="D331" s="32">
        <v>77</v>
      </c>
      <c r="E331" s="32">
        <v>2</v>
      </c>
    </row>
    <row r="332" s="23" customFormat="1" ht="16.9" customHeight="1" spans="1:5">
      <c r="A332" s="54" t="s">
        <v>852</v>
      </c>
      <c r="B332" s="54" t="s">
        <v>853</v>
      </c>
      <c r="C332" s="32">
        <v>569</v>
      </c>
      <c r="D332" s="32">
        <v>569</v>
      </c>
      <c r="E332" s="32">
        <v>135</v>
      </c>
    </row>
    <row r="333" s="23" customFormat="1" ht="16.9" customHeight="1" spans="1:5">
      <c r="A333" s="54" t="s">
        <v>854</v>
      </c>
      <c r="B333" s="54" t="s">
        <v>855</v>
      </c>
      <c r="C333" s="32">
        <v>73</v>
      </c>
      <c r="D333" s="32">
        <v>73</v>
      </c>
      <c r="E333" s="32">
        <v>34</v>
      </c>
    </row>
    <row r="334" s="23" customFormat="1" ht="16.9" customHeight="1" spans="1:5">
      <c r="A334" s="54" t="s">
        <v>856</v>
      </c>
      <c r="B334" s="54" t="s">
        <v>857</v>
      </c>
      <c r="C334" s="32">
        <v>1</v>
      </c>
      <c r="D334" s="32">
        <v>1</v>
      </c>
      <c r="E334" s="32">
        <v>7</v>
      </c>
    </row>
    <row r="335" s="23" customFormat="1" ht="16.9" customHeight="1" spans="1:5">
      <c r="A335" s="54" t="s">
        <v>858</v>
      </c>
      <c r="B335" s="54" t="s">
        <v>859</v>
      </c>
      <c r="C335" s="32">
        <v>7951</v>
      </c>
      <c r="D335" s="32">
        <v>7951</v>
      </c>
      <c r="E335" s="32">
        <v>1953</v>
      </c>
    </row>
    <row r="336" s="23" customFormat="1" ht="16.9" customHeight="1" spans="1:5">
      <c r="A336" s="54" t="s">
        <v>860</v>
      </c>
      <c r="B336" s="37" t="s">
        <v>861</v>
      </c>
      <c r="C336" s="32">
        <f>SUM(C337:C344)</f>
        <v>4308</v>
      </c>
      <c r="D336" s="32">
        <f>SUM(D337:D344)</f>
        <v>3808</v>
      </c>
      <c r="E336" s="32">
        <f>SUM(E337:E344)</f>
        <v>3426</v>
      </c>
    </row>
    <row r="337" s="23" customFormat="1" ht="16.9" customHeight="1" spans="1:5">
      <c r="A337" s="54" t="s">
        <v>862</v>
      </c>
      <c r="B337" s="54" t="s">
        <v>241</v>
      </c>
      <c r="C337" s="32">
        <v>469</v>
      </c>
      <c r="D337" s="32">
        <v>469</v>
      </c>
      <c r="E337" s="32">
        <v>1070</v>
      </c>
    </row>
    <row r="338" s="23" customFormat="1" ht="16.9" customHeight="1" spans="1:5">
      <c r="A338" s="54" t="s">
        <v>863</v>
      </c>
      <c r="B338" s="54" t="s">
        <v>864</v>
      </c>
      <c r="C338" s="32">
        <v>37</v>
      </c>
      <c r="D338" s="32">
        <v>37</v>
      </c>
      <c r="E338" s="32">
        <v>747</v>
      </c>
    </row>
    <row r="339" s="23" customFormat="1" ht="16.9" customHeight="1" spans="1:5">
      <c r="A339" s="54" t="s">
        <v>865</v>
      </c>
      <c r="B339" s="54" t="s">
        <v>866</v>
      </c>
      <c r="C339" s="32">
        <v>383</v>
      </c>
      <c r="D339" s="32">
        <v>383</v>
      </c>
      <c r="E339" s="32">
        <v>366</v>
      </c>
    </row>
    <row r="340" s="23" customFormat="1" ht="16.9" customHeight="1" spans="1:5">
      <c r="A340" s="54" t="s">
        <v>867</v>
      </c>
      <c r="B340" s="54" t="s">
        <v>868</v>
      </c>
      <c r="C340" s="32">
        <v>51</v>
      </c>
      <c r="D340" s="32">
        <v>51</v>
      </c>
      <c r="E340" s="32">
        <v>51</v>
      </c>
    </row>
    <row r="341" s="23" customFormat="1" ht="16.9" customHeight="1" spans="1:5">
      <c r="A341" s="54" t="s">
        <v>869</v>
      </c>
      <c r="B341" s="54" t="s">
        <v>870</v>
      </c>
      <c r="C341" s="32">
        <v>1245</v>
      </c>
      <c r="D341" s="32">
        <v>1245</v>
      </c>
      <c r="E341" s="32">
        <v>593</v>
      </c>
    </row>
    <row r="342" s="23" customFormat="1" ht="16.9" customHeight="1" spans="1:5">
      <c r="A342" s="54" t="s">
        <v>871</v>
      </c>
      <c r="B342" s="54" t="s">
        <v>872</v>
      </c>
      <c r="C342" s="32">
        <v>41</v>
      </c>
      <c r="D342" s="32">
        <v>41</v>
      </c>
      <c r="E342" s="32">
        <v>32</v>
      </c>
    </row>
    <row r="343" s="23" customFormat="1" ht="16.9" customHeight="1" spans="1:5">
      <c r="A343" s="54" t="s">
        <v>873</v>
      </c>
      <c r="B343" s="54" t="s">
        <v>874</v>
      </c>
      <c r="C343" s="32">
        <v>374</v>
      </c>
      <c r="D343" s="32">
        <v>374</v>
      </c>
      <c r="E343" s="32">
        <v>183</v>
      </c>
    </row>
    <row r="344" s="23" customFormat="1" ht="16.9" customHeight="1" spans="1:5">
      <c r="A344" s="54" t="s">
        <v>875</v>
      </c>
      <c r="B344" s="54" t="s">
        <v>876</v>
      </c>
      <c r="C344" s="32">
        <v>1708</v>
      </c>
      <c r="D344" s="32">
        <f>1708-500</f>
        <v>1208</v>
      </c>
      <c r="E344" s="32">
        <v>384</v>
      </c>
    </row>
    <row r="345" s="23" customFormat="1" ht="16.9" customHeight="1" spans="1:5">
      <c r="A345" s="54" t="s">
        <v>877</v>
      </c>
      <c r="B345" s="37" t="s">
        <v>878</v>
      </c>
      <c r="C345" s="32">
        <f>SUM(C346:C354)</f>
        <v>22516</v>
      </c>
      <c r="D345" s="32">
        <f>SUM(D346:D354)</f>
        <v>22516</v>
      </c>
      <c r="E345" s="32">
        <f>SUM(E346:E354)</f>
        <v>10181</v>
      </c>
    </row>
    <row r="346" s="23" customFormat="1" ht="16.9" customHeight="1" spans="1:5">
      <c r="A346" s="54" t="s">
        <v>879</v>
      </c>
      <c r="B346" s="54" t="s">
        <v>241</v>
      </c>
      <c r="C346" s="32">
        <v>315</v>
      </c>
      <c r="D346" s="32">
        <v>315</v>
      </c>
      <c r="E346" s="32">
        <v>470</v>
      </c>
    </row>
    <row r="347" s="23" customFormat="1" ht="16.9" customHeight="1" spans="1:5">
      <c r="A347" s="54" t="s">
        <v>880</v>
      </c>
      <c r="B347" s="54" t="s">
        <v>881</v>
      </c>
      <c r="C347" s="32">
        <v>15705</v>
      </c>
      <c r="D347" s="32">
        <v>15705</v>
      </c>
      <c r="E347" s="32">
        <v>6192</v>
      </c>
    </row>
    <row r="348" s="23" customFormat="1" ht="16.9" customHeight="1" spans="1:5">
      <c r="A348" s="54" t="s">
        <v>882</v>
      </c>
      <c r="B348" s="54" t="s">
        <v>883</v>
      </c>
      <c r="C348" s="32">
        <v>95</v>
      </c>
      <c r="D348" s="32">
        <v>95</v>
      </c>
      <c r="E348" s="32">
        <v>33</v>
      </c>
    </row>
    <row r="349" s="23" customFormat="1" ht="16.9" customHeight="1" spans="1:5">
      <c r="A349" s="54" t="s">
        <v>884</v>
      </c>
      <c r="B349" s="54" t="s">
        <v>885</v>
      </c>
      <c r="C349" s="32">
        <v>1368</v>
      </c>
      <c r="D349" s="32">
        <v>1368</v>
      </c>
      <c r="E349" s="32">
        <v>414</v>
      </c>
    </row>
    <row r="350" s="23" customFormat="1" ht="16.9" customHeight="1" spans="1:5">
      <c r="A350" s="54" t="s">
        <v>886</v>
      </c>
      <c r="B350" s="54" t="s">
        <v>887</v>
      </c>
      <c r="C350" s="32">
        <v>4395</v>
      </c>
      <c r="D350" s="32">
        <v>4395</v>
      </c>
      <c r="E350" s="32">
        <v>2355</v>
      </c>
    </row>
    <row r="351" s="23" customFormat="1" ht="16.9" customHeight="1" spans="1:5">
      <c r="A351" s="54" t="s">
        <v>888</v>
      </c>
      <c r="B351" s="54" t="s">
        <v>889</v>
      </c>
      <c r="C351" s="32">
        <v>23</v>
      </c>
      <c r="D351" s="32">
        <v>23</v>
      </c>
      <c r="E351" s="32">
        <v>13</v>
      </c>
    </row>
    <row r="352" s="23" customFormat="1" ht="16.9" customHeight="1" spans="1:5">
      <c r="A352" s="54" t="s">
        <v>890</v>
      </c>
      <c r="B352" s="54" t="s">
        <v>891</v>
      </c>
      <c r="C352" s="32">
        <v>130</v>
      </c>
      <c r="D352" s="32">
        <v>130</v>
      </c>
      <c r="E352" s="32">
        <v>52</v>
      </c>
    </row>
    <row r="353" s="23" customFormat="1" ht="16.9" customHeight="1" spans="1:5">
      <c r="A353" s="54" t="s">
        <v>892</v>
      </c>
      <c r="B353" s="54" t="s">
        <v>893</v>
      </c>
      <c r="C353" s="32">
        <v>400</v>
      </c>
      <c r="D353" s="32">
        <v>400</v>
      </c>
      <c r="E353" s="32">
        <v>357</v>
      </c>
    </row>
    <row r="354" s="23" customFormat="1" ht="16.9" customHeight="1" spans="1:5">
      <c r="A354" s="54" t="s">
        <v>894</v>
      </c>
      <c r="B354" s="54" t="s">
        <v>895</v>
      </c>
      <c r="C354" s="32">
        <v>85</v>
      </c>
      <c r="D354" s="32">
        <v>85</v>
      </c>
      <c r="E354" s="32">
        <v>295</v>
      </c>
    </row>
    <row r="355" s="23" customFormat="1" ht="16.9" customHeight="1" spans="1:5">
      <c r="A355" s="54" t="s">
        <v>896</v>
      </c>
      <c r="B355" s="37" t="s">
        <v>897</v>
      </c>
      <c r="C355" s="32">
        <f>SUM(C356:C358)</f>
        <v>6100</v>
      </c>
      <c r="D355" s="32">
        <f>SUM(D356:D358)</f>
        <v>6100</v>
      </c>
      <c r="E355" s="32">
        <f>SUM(E356:E358)</f>
        <v>4539</v>
      </c>
    </row>
    <row r="356" s="23" customFormat="1" ht="16.9" customHeight="1" spans="1:5">
      <c r="A356" s="54" t="s">
        <v>898</v>
      </c>
      <c r="B356" s="54" t="s">
        <v>899</v>
      </c>
      <c r="C356" s="32">
        <v>3190</v>
      </c>
      <c r="D356" s="32">
        <v>3190</v>
      </c>
      <c r="E356" s="32">
        <v>2376</v>
      </c>
    </row>
    <row r="357" s="23" customFormat="1" ht="16.9" customHeight="1" spans="1:5">
      <c r="A357" s="54" t="s">
        <v>900</v>
      </c>
      <c r="B357" s="54" t="s">
        <v>901</v>
      </c>
      <c r="C357" s="32">
        <v>1</v>
      </c>
      <c r="D357" s="32">
        <v>1</v>
      </c>
      <c r="E357" s="32">
        <v>1</v>
      </c>
    </row>
    <row r="358" s="23" customFormat="1" ht="16.9" customHeight="1" spans="1:5">
      <c r="A358" s="54" t="s">
        <v>902</v>
      </c>
      <c r="B358" s="54" t="s">
        <v>903</v>
      </c>
      <c r="C358" s="32">
        <v>2909</v>
      </c>
      <c r="D358" s="32">
        <v>2909</v>
      </c>
      <c r="E358" s="32">
        <v>2162</v>
      </c>
    </row>
    <row r="359" s="23" customFormat="1" ht="16.9" customHeight="1" spans="1:5">
      <c r="A359" s="54" t="s">
        <v>904</v>
      </c>
      <c r="B359" s="37" t="s">
        <v>905</v>
      </c>
      <c r="C359" s="32">
        <f>SUM(C360:C361)</f>
        <v>1547</v>
      </c>
      <c r="D359" s="32">
        <f>SUM(D360:D361)</f>
        <v>1547</v>
      </c>
      <c r="E359" s="32">
        <f>SUM(E360:E361)</f>
        <v>795</v>
      </c>
    </row>
    <row r="360" s="23" customFormat="1" ht="16.9" customHeight="1" spans="1:5">
      <c r="A360" s="54" t="s">
        <v>906</v>
      </c>
      <c r="B360" s="54" t="s">
        <v>907</v>
      </c>
      <c r="C360" s="32">
        <v>1527</v>
      </c>
      <c r="D360" s="32">
        <v>1527</v>
      </c>
      <c r="E360" s="32">
        <v>775</v>
      </c>
    </row>
    <row r="361" s="23" customFormat="1" ht="16.9" customHeight="1" spans="1:5">
      <c r="A361" s="54" t="s">
        <v>908</v>
      </c>
      <c r="B361" s="54" t="s">
        <v>909</v>
      </c>
      <c r="C361" s="32">
        <v>20</v>
      </c>
      <c r="D361" s="32">
        <v>20</v>
      </c>
      <c r="E361" s="32">
        <v>20</v>
      </c>
    </row>
    <row r="362" s="23" customFormat="1" ht="16.9" customHeight="1" spans="1:5">
      <c r="A362" s="54" t="s">
        <v>910</v>
      </c>
      <c r="B362" s="37" t="s">
        <v>911</v>
      </c>
      <c r="C362" s="32">
        <f>SUM(C363:C366)</f>
        <v>2466</v>
      </c>
      <c r="D362" s="32">
        <f>SUM(D363:D366)</f>
        <v>2466</v>
      </c>
      <c r="E362" s="32">
        <f>SUM(E363:E366)</f>
        <v>1022</v>
      </c>
    </row>
    <row r="363" s="23" customFormat="1" ht="16.9" customHeight="1" spans="1:5">
      <c r="A363" s="54" t="s">
        <v>912</v>
      </c>
      <c r="B363" s="54" t="s">
        <v>913</v>
      </c>
      <c r="C363" s="32">
        <v>779</v>
      </c>
      <c r="D363" s="32">
        <v>779</v>
      </c>
      <c r="E363" s="32">
        <v>469</v>
      </c>
    </row>
    <row r="364" s="23" customFormat="1" ht="16.9" customHeight="1" spans="1:5">
      <c r="A364" s="54" t="s">
        <v>914</v>
      </c>
      <c r="B364" s="54" t="s">
        <v>915</v>
      </c>
      <c r="C364" s="32">
        <v>797</v>
      </c>
      <c r="D364" s="32">
        <v>797</v>
      </c>
      <c r="E364" s="32">
        <v>307</v>
      </c>
    </row>
    <row r="365" s="23" customFormat="1" ht="16.9" customHeight="1" spans="1:5">
      <c r="A365" s="54" t="s">
        <v>916</v>
      </c>
      <c r="B365" s="54" t="s">
        <v>917</v>
      </c>
      <c r="C365" s="32">
        <v>300</v>
      </c>
      <c r="D365" s="32">
        <v>300</v>
      </c>
      <c r="E365" s="32">
        <v>109</v>
      </c>
    </row>
    <row r="366" s="23" customFormat="1" ht="16.9" customHeight="1" spans="1:5">
      <c r="A366" s="54" t="s">
        <v>918</v>
      </c>
      <c r="B366" s="54" t="s">
        <v>919</v>
      </c>
      <c r="C366" s="32">
        <v>590</v>
      </c>
      <c r="D366" s="32">
        <v>590</v>
      </c>
      <c r="E366" s="32">
        <v>137</v>
      </c>
    </row>
    <row r="367" s="23" customFormat="1" ht="16.9" customHeight="1" spans="1:5">
      <c r="A367" s="54" t="s">
        <v>920</v>
      </c>
      <c r="B367" s="37" t="s">
        <v>921</v>
      </c>
      <c r="C367" s="32">
        <f>SUM(C368:C369)</f>
        <v>200</v>
      </c>
      <c r="D367" s="32">
        <f>SUM(D368:D369)</f>
        <v>200</v>
      </c>
      <c r="E367" s="32">
        <f>SUM(E368:E369)</f>
        <v>284</v>
      </c>
    </row>
    <row r="368" s="23" customFormat="1" customHeight="1" spans="1:5">
      <c r="A368" s="54" t="s">
        <v>922</v>
      </c>
      <c r="B368" s="54" t="s">
        <v>923</v>
      </c>
      <c r="C368" s="32">
        <v>50</v>
      </c>
      <c r="D368" s="32">
        <v>50</v>
      </c>
      <c r="E368" s="32">
        <v>29</v>
      </c>
    </row>
    <row r="369" s="23" customFormat="1" ht="16.9" customHeight="1" spans="1:5">
      <c r="A369" s="54" t="s">
        <v>924</v>
      </c>
      <c r="B369" s="54" t="s">
        <v>925</v>
      </c>
      <c r="C369" s="32">
        <v>150</v>
      </c>
      <c r="D369" s="32">
        <v>150</v>
      </c>
      <c r="E369" s="32">
        <v>255</v>
      </c>
    </row>
    <row r="370" s="23" customFormat="1" ht="16.9" customHeight="1" spans="1:5">
      <c r="A370" s="54" t="s">
        <v>926</v>
      </c>
      <c r="B370" s="37" t="s">
        <v>927</v>
      </c>
      <c r="C370" s="32">
        <f>C371</f>
        <v>648</v>
      </c>
      <c r="D370" s="32">
        <f>D371</f>
        <v>648</v>
      </c>
      <c r="E370" s="32">
        <f>E371</f>
        <v>478</v>
      </c>
    </row>
    <row r="371" s="23" customFormat="1" ht="16.9" customHeight="1" spans="1:5">
      <c r="A371" s="54" t="s">
        <v>928</v>
      </c>
      <c r="B371" s="54" t="s">
        <v>929</v>
      </c>
      <c r="C371" s="32">
        <v>648</v>
      </c>
      <c r="D371" s="32">
        <v>648</v>
      </c>
      <c r="E371" s="32">
        <v>478</v>
      </c>
    </row>
    <row r="372" s="23" customFormat="1" ht="16.9" customHeight="1" spans="1:5">
      <c r="A372" s="54" t="s">
        <v>930</v>
      </c>
      <c r="B372" s="37" t="s">
        <v>931</v>
      </c>
      <c r="C372" s="30">
        <f>SUM(C373,C379,,C383,C385)</f>
        <v>1790</v>
      </c>
      <c r="D372" s="30">
        <f>SUM(D373,D379,,D383,D385)</f>
        <v>1790</v>
      </c>
      <c r="E372" s="30">
        <f>SUM(E373,E379,,E383,E385)</f>
        <v>3789</v>
      </c>
    </row>
    <row r="373" s="23" customFormat="1" ht="16.9" customHeight="1" spans="1:5">
      <c r="A373" s="54" t="s">
        <v>932</v>
      </c>
      <c r="B373" s="37" t="s">
        <v>933</v>
      </c>
      <c r="C373" s="32">
        <f>SUM(C374:C378)</f>
        <v>1152</v>
      </c>
      <c r="D373" s="32">
        <f>SUM(D374:D378)</f>
        <v>1152</v>
      </c>
      <c r="E373" s="32">
        <f>SUM(E374:E378)</f>
        <v>3396</v>
      </c>
    </row>
    <row r="374" s="23" customFormat="1" ht="16.9" customHeight="1" spans="1:5">
      <c r="A374" s="54" t="s">
        <v>934</v>
      </c>
      <c r="B374" s="54" t="s">
        <v>241</v>
      </c>
      <c r="C374" s="32">
        <v>381</v>
      </c>
      <c r="D374" s="32">
        <v>381</v>
      </c>
      <c r="E374" s="32">
        <v>525</v>
      </c>
    </row>
    <row r="375" s="23" customFormat="1" ht="16.9" customHeight="1" spans="1:5">
      <c r="A375" s="54" t="s">
        <v>935</v>
      </c>
      <c r="B375" s="54" t="s">
        <v>936</v>
      </c>
      <c r="C375" s="32">
        <v>0</v>
      </c>
      <c r="D375" s="32">
        <v>0</v>
      </c>
      <c r="E375" s="32">
        <v>384</v>
      </c>
    </row>
    <row r="376" s="23" customFormat="1" ht="16.9" customHeight="1" spans="1:5">
      <c r="A376" s="54" t="s">
        <v>937</v>
      </c>
      <c r="B376" s="54" t="s">
        <v>938</v>
      </c>
      <c r="C376" s="32">
        <v>654</v>
      </c>
      <c r="D376" s="32">
        <v>654</v>
      </c>
      <c r="E376" s="32">
        <v>833</v>
      </c>
    </row>
    <row r="377" s="23" customFormat="1" ht="16.9" customHeight="1" spans="1:5">
      <c r="A377" s="54" t="s">
        <v>939</v>
      </c>
      <c r="B377" s="54" t="s">
        <v>940</v>
      </c>
      <c r="C377" s="32">
        <v>0</v>
      </c>
      <c r="D377" s="32">
        <v>0</v>
      </c>
      <c r="E377" s="32">
        <v>250</v>
      </c>
    </row>
    <row r="378" s="23" customFormat="1" ht="16.9" customHeight="1" spans="1:5">
      <c r="A378" s="54" t="s">
        <v>941</v>
      </c>
      <c r="B378" s="54" t="s">
        <v>942</v>
      </c>
      <c r="C378" s="32">
        <v>117</v>
      </c>
      <c r="D378" s="32">
        <v>117</v>
      </c>
      <c r="E378" s="32">
        <v>1404</v>
      </c>
    </row>
    <row r="379" s="23" customFormat="1" ht="16.9" customHeight="1" spans="1:5">
      <c r="A379" s="54" t="s">
        <v>943</v>
      </c>
      <c r="B379" s="37" t="s">
        <v>944</v>
      </c>
      <c r="C379" s="32">
        <f>SUM(C380:C382)</f>
        <v>71</v>
      </c>
      <c r="D379" s="32">
        <f>SUM(D380:D382)</f>
        <v>71</v>
      </c>
      <c r="E379" s="32">
        <f>SUM(E380:E382)</f>
        <v>18</v>
      </c>
    </row>
    <row r="380" s="23" customFormat="1" ht="16.9" customHeight="1" spans="1:5">
      <c r="A380" s="54" t="s">
        <v>945</v>
      </c>
      <c r="B380" s="54" t="s">
        <v>946</v>
      </c>
      <c r="C380" s="32">
        <v>49</v>
      </c>
      <c r="D380" s="32">
        <v>49</v>
      </c>
      <c r="E380" s="32">
        <v>0</v>
      </c>
    </row>
    <row r="381" s="23" customFormat="1" ht="16.9" customHeight="1" spans="1:5">
      <c r="A381" s="54" t="s">
        <v>947</v>
      </c>
      <c r="B381" s="54" t="s">
        <v>948</v>
      </c>
      <c r="C381" s="32">
        <v>4</v>
      </c>
      <c r="D381" s="32">
        <v>4</v>
      </c>
      <c r="E381" s="32">
        <v>0</v>
      </c>
    </row>
    <row r="382" s="23" customFormat="1" ht="16.9" customHeight="1" spans="1:5">
      <c r="A382" s="54" t="s">
        <v>949</v>
      </c>
      <c r="B382" s="54" t="s">
        <v>950</v>
      </c>
      <c r="C382" s="32">
        <v>18</v>
      </c>
      <c r="D382" s="32">
        <v>18</v>
      </c>
      <c r="E382" s="32">
        <v>18</v>
      </c>
    </row>
    <row r="383" s="23" customFormat="1" ht="16.9" customHeight="1" spans="1:5">
      <c r="A383" s="54" t="s">
        <v>951</v>
      </c>
      <c r="B383" s="37" t="s">
        <v>952</v>
      </c>
      <c r="C383" s="32">
        <f>SUM(C384:C384)</f>
        <v>0</v>
      </c>
      <c r="D383" s="32">
        <f>SUM(D384:D384)</f>
        <v>0</v>
      </c>
      <c r="E383" s="32">
        <f>SUM(E384:E384)</f>
        <v>5</v>
      </c>
    </row>
    <row r="384" s="23" customFormat="1" ht="16.9" customHeight="1" spans="1:5">
      <c r="A384" s="54" t="s">
        <v>953</v>
      </c>
      <c r="B384" s="54" t="s">
        <v>954</v>
      </c>
      <c r="C384" s="32">
        <v>0</v>
      </c>
      <c r="D384" s="32">
        <v>0</v>
      </c>
      <c r="E384" s="32">
        <v>5</v>
      </c>
    </row>
    <row r="385" s="23" customFormat="1" ht="16.9" customHeight="1" spans="1:5">
      <c r="A385" s="54" t="s">
        <v>955</v>
      </c>
      <c r="B385" s="37" t="s">
        <v>956</v>
      </c>
      <c r="C385" s="32">
        <f>SUM(C386:C386)</f>
        <v>567</v>
      </c>
      <c r="D385" s="32">
        <f>SUM(D386:D386)</f>
        <v>567</v>
      </c>
      <c r="E385" s="32">
        <f>SUM(E386:E386)</f>
        <v>370</v>
      </c>
    </row>
    <row r="386" s="23" customFormat="1" ht="16.9" customHeight="1" spans="1:5">
      <c r="A386" s="54" t="s">
        <v>957</v>
      </c>
      <c r="B386" s="54" t="s">
        <v>958</v>
      </c>
      <c r="C386" s="32">
        <v>567</v>
      </c>
      <c r="D386" s="32">
        <v>567</v>
      </c>
      <c r="E386" s="32">
        <v>370</v>
      </c>
    </row>
    <row r="387" s="23" customFormat="1" ht="17.25" customHeight="1" spans="1:5">
      <c r="A387" s="54" t="s">
        <v>959</v>
      </c>
      <c r="B387" s="37" t="s">
        <v>960</v>
      </c>
      <c r="C387" s="30">
        <f>SUM(C388,C391,C394,C396,C398)</f>
        <v>3514</v>
      </c>
      <c r="D387" s="30">
        <f>SUM(D388,D391,D394,D396,D398)</f>
        <v>3514</v>
      </c>
      <c r="E387" s="30">
        <f>SUM(E388,E391,E394,E396,E398)</f>
        <v>4010</v>
      </c>
    </row>
    <row r="388" s="23" customFormat="1" ht="16.9" customHeight="1" spans="1:5">
      <c r="A388" s="54" t="s">
        <v>961</v>
      </c>
      <c r="B388" s="37" t="s">
        <v>962</v>
      </c>
      <c r="C388" s="32">
        <f>SUM(C389:C390)</f>
        <v>3141</v>
      </c>
      <c r="D388" s="32">
        <f>SUM(D389:D390)</f>
        <v>3141</v>
      </c>
      <c r="E388" s="32">
        <f>SUM(E389:E390)</f>
        <v>3582</v>
      </c>
    </row>
    <row r="389" s="23" customFormat="1" ht="16.9" customHeight="1" spans="1:5">
      <c r="A389" s="54" t="s">
        <v>963</v>
      </c>
      <c r="B389" s="54" t="s">
        <v>964</v>
      </c>
      <c r="C389" s="32">
        <v>17</v>
      </c>
      <c r="D389" s="32">
        <v>17</v>
      </c>
      <c r="E389" s="32">
        <v>40</v>
      </c>
    </row>
    <row r="390" s="23" customFormat="1" ht="16.9" customHeight="1" spans="1:5">
      <c r="A390" s="54" t="s">
        <v>965</v>
      </c>
      <c r="B390" s="54" t="s">
        <v>966</v>
      </c>
      <c r="C390" s="32">
        <v>3124</v>
      </c>
      <c r="D390" s="32">
        <v>3124</v>
      </c>
      <c r="E390" s="32">
        <v>3542</v>
      </c>
    </row>
    <row r="391" s="23" customFormat="1" ht="16.9" customHeight="1" spans="1:5">
      <c r="A391" s="54" t="s">
        <v>967</v>
      </c>
      <c r="B391" s="37" t="s">
        <v>968</v>
      </c>
      <c r="C391" s="32">
        <f>SUM(C392:C393)</f>
        <v>171</v>
      </c>
      <c r="D391" s="32">
        <f>SUM(D392:D393)</f>
        <v>171</v>
      </c>
      <c r="E391" s="32">
        <f>SUM(E392:E393)</f>
        <v>226</v>
      </c>
    </row>
    <row r="392" s="23" customFormat="1" ht="16.9" customHeight="1" spans="1:5">
      <c r="A392" s="54" t="s">
        <v>969</v>
      </c>
      <c r="B392" s="54" t="s">
        <v>241</v>
      </c>
      <c r="C392" s="32">
        <v>111</v>
      </c>
      <c r="D392" s="32">
        <v>111</v>
      </c>
      <c r="E392" s="32">
        <v>166</v>
      </c>
    </row>
    <row r="393" s="23" customFormat="1" ht="16.9" customHeight="1" spans="1:5">
      <c r="A393" s="54" t="s">
        <v>970</v>
      </c>
      <c r="B393" s="54" t="s">
        <v>971</v>
      </c>
      <c r="C393" s="32">
        <v>60</v>
      </c>
      <c r="D393" s="32">
        <v>60</v>
      </c>
      <c r="E393" s="32">
        <v>60</v>
      </c>
    </row>
    <row r="394" s="23" customFormat="1" ht="16.9" customHeight="1" spans="1:5">
      <c r="A394" s="54" t="s">
        <v>972</v>
      </c>
      <c r="B394" s="37" t="s">
        <v>973</v>
      </c>
      <c r="C394" s="32">
        <f>SUM(C395:C395)</f>
        <v>61</v>
      </c>
      <c r="D394" s="32">
        <f>SUM(D395:D395)</f>
        <v>61</v>
      </c>
      <c r="E394" s="32">
        <f>SUM(E395:E395)</f>
        <v>61</v>
      </c>
    </row>
    <row r="395" s="23" customFormat="1" ht="16.9" customHeight="1" spans="1:5">
      <c r="A395" s="54" t="s">
        <v>974</v>
      </c>
      <c r="B395" s="54" t="s">
        <v>975</v>
      </c>
      <c r="C395" s="32">
        <v>61</v>
      </c>
      <c r="D395" s="32">
        <v>61</v>
      </c>
      <c r="E395" s="32">
        <v>61</v>
      </c>
    </row>
    <row r="396" s="23" customFormat="1" ht="16.9" customHeight="1" spans="1:5">
      <c r="A396" s="54" t="s">
        <v>976</v>
      </c>
      <c r="B396" s="37" t="s">
        <v>977</v>
      </c>
      <c r="C396" s="32">
        <f>SUM(C397:C397)</f>
        <v>21</v>
      </c>
      <c r="D396" s="32">
        <f>SUM(D397:D397)</f>
        <v>21</v>
      </c>
      <c r="E396" s="32">
        <f>SUM(E397:E397)</f>
        <v>21</v>
      </c>
    </row>
    <row r="397" s="23" customFormat="1" ht="16.9" customHeight="1" spans="1:5">
      <c r="A397" s="54" t="s">
        <v>978</v>
      </c>
      <c r="B397" s="54" t="s">
        <v>979</v>
      </c>
      <c r="C397" s="32">
        <v>21</v>
      </c>
      <c r="D397" s="32">
        <v>21</v>
      </c>
      <c r="E397" s="32">
        <v>21</v>
      </c>
    </row>
    <row r="398" s="23" customFormat="1" ht="16.9" customHeight="1" spans="1:5">
      <c r="A398" s="54" t="s">
        <v>980</v>
      </c>
      <c r="B398" s="37" t="s">
        <v>981</v>
      </c>
      <c r="C398" s="32">
        <f>SUM(C399:C399)</f>
        <v>120</v>
      </c>
      <c r="D398" s="32">
        <f>SUM(D399:D399)</f>
        <v>120</v>
      </c>
      <c r="E398" s="32">
        <f>SUM(E399:E399)</f>
        <v>120</v>
      </c>
    </row>
    <row r="399" s="23" customFormat="1" ht="16.9" customHeight="1" spans="1:5">
      <c r="A399" s="54" t="s">
        <v>982</v>
      </c>
      <c r="B399" s="54" t="s">
        <v>983</v>
      </c>
      <c r="C399" s="32">
        <v>120</v>
      </c>
      <c r="D399" s="32">
        <v>120</v>
      </c>
      <c r="E399" s="32">
        <v>120</v>
      </c>
    </row>
    <row r="400" s="23" customFormat="1" ht="16.9" customHeight="1" spans="1:5">
      <c r="A400" s="54" t="s">
        <v>984</v>
      </c>
      <c r="B400" s="37" t="s">
        <v>985</v>
      </c>
      <c r="C400" s="30">
        <f>SUM(C401,C403,C407,C409)</f>
        <v>482</v>
      </c>
      <c r="D400" s="30">
        <f>SUM(D401,D403,D407,D409)</f>
        <v>482</v>
      </c>
      <c r="E400" s="30">
        <f>SUM(E401,E403,E407,E409)</f>
        <v>581</v>
      </c>
    </row>
    <row r="401" s="23" customFormat="1" ht="16.9" customHeight="1" spans="1:5">
      <c r="A401" s="54" t="s">
        <v>986</v>
      </c>
      <c r="B401" s="37" t="s">
        <v>987</v>
      </c>
      <c r="C401" s="32">
        <f>SUM(C402:C402)</f>
        <v>79</v>
      </c>
      <c r="D401" s="32">
        <f>SUM(D402:D402)</f>
        <v>79</v>
      </c>
      <c r="E401" s="32">
        <f>SUM(E402:E402)</f>
        <v>118</v>
      </c>
    </row>
    <row r="402" s="23" customFormat="1" ht="16.9" customHeight="1" spans="1:5">
      <c r="A402" s="54" t="s">
        <v>988</v>
      </c>
      <c r="B402" s="54" t="s">
        <v>989</v>
      </c>
      <c r="C402" s="32">
        <v>79</v>
      </c>
      <c r="D402" s="32">
        <v>79</v>
      </c>
      <c r="E402" s="32">
        <v>118</v>
      </c>
    </row>
    <row r="403" s="23" customFormat="1" ht="16.9" customHeight="1" spans="1:5">
      <c r="A403" s="54" t="s">
        <v>990</v>
      </c>
      <c r="B403" s="37" t="s">
        <v>991</v>
      </c>
      <c r="C403" s="32">
        <f>SUM(C404:C406)</f>
        <v>145</v>
      </c>
      <c r="D403" s="32">
        <f>SUM(D404:D406)</f>
        <v>145</v>
      </c>
      <c r="E403" s="32">
        <f>SUM(E404:E406)</f>
        <v>145</v>
      </c>
    </row>
    <row r="404" s="23" customFormat="1" ht="16.9" customHeight="1" spans="1:5">
      <c r="A404" s="54" t="s">
        <v>992</v>
      </c>
      <c r="B404" s="54" t="s">
        <v>241</v>
      </c>
      <c r="C404" s="32">
        <v>70</v>
      </c>
      <c r="D404" s="32">
        <v>70</v>
      </c>
      <c r="E404" s="32">
        <v>94</v>
      </c>
    </row>
    <row r="405" s="23" customFormat="1" ht="16.9" customHeight="1" spans="1:5">
      <c r="A405" s="54" t="s">
        <v>993</v>
      </c>
      <c r="B405" s="54" t="s">
        <v>994</v>
      </c>
      <c r="C405" s="32">
        <v>50</v>
      </c>
      <c r="D405" s="32">
        <v>50</v>
      </c>
      <c r="E405" s="32">
        <v>50</v>
      </c>
    </row>
    <row r="406" s="23" customFormat="1" ht="16.9" customHeight="1" spans="1:5">
      <c r="A406" s="54" t="s">
        <v>995</v>
      </c>
      <c r="B406" s="54" t="s">
        <v>996</v>
      </c>
      <c r="C406" s="32">
        <v>25</v>
      </c>
      <c r="D406" s="32">
        <v>25</v>
      </c>
      <c r="E406" s="32">
        <v>1</v>
      </c>
    </row>
    <row r="407" s="23" customFormat="1" ht="16.9" customHeight="1" spans="1:5">
      <c r="A407" s="54" t="s">
        <v>997</v>
      </c>
      <c r="B407" s="37" t="s">
        <v>998</v>
      </c>
      <c r="C407" s="32">
        <f>SUM(C408:C408)</f>
        <v>258</v>
      </c>
      <c r="D407" s="32">
        <f>SUM(D408:D408)</f>
        <v>258</v>
      </c>
      <c r="E407" s="32">
        <f>SUM(E408:E408)</f>
        <v>308</v>
      </c>
    </row>
    <row r="408" s="23" customFormat="1" ht="16.9" customHeight="1" spans="1:5">
      <c r="A408" s="54" t="s">
        <v>999</v>
      </c>
      <c r="B408" s="54" t="s">
        <v>1000</v>
      </c>
      <c r="C408" s="32">
        <v>258</v>
      </c>
      <c r="D408" s="32">
        <v>258</v>
      </c>
      <c r="E408" s="32">
        <v>308</v>
      </c>
    </row>
    <row r="409" s="23" customFormat="1" ht="16.9" customHeight="1" spans="1:5">
      <c r="A409" s="54" t="s">
        <v>1001</v>
      </c>
      <c r="B409" s="37" t="s">
        <v>1002</v>
      </c>
      <c r="C409" s="32">
        <v>0</v>
      </c>
      <c r="D409" s="32">
        <v>0</v>
      </c>
      <c r="E409" s="32">
        <v>10</v>
      </c>
    </row>
    <row r="410" s="23" customFormat="1" ht="16.9" customHeight="1" spans="1:5">
      <c r="A410" s="54" t="s">
        <v>1003</v>
      </c>
      <c r="B410" s="54" t="s">
        <v>1004</v>
      </c>
      <c r="C410" s="32">
        <v>0</v>
      </c>
      <c r="D410" s="32">
        <v>0</v>
      </c>
      <c r="E410" s="32">
        <v>10</v>
      </c>
    </row>
    <row r="411" s="23" customFormat="1" ht="16.9" customHeight="1" spans="1:5">
      <c r="A411" s="54" t="s">
        <v>1005</v>
      </c>
      <c r="B411" s="37" t="s">
        <v>1006</v>
      </c>
      <c r="C411" s="30">
        <f>SUM(C412)</f>
        <v>0</v>
      </c>
      <c r="D411" s="30">
        <f>SUM(D412)</f>
        <v>0</v>
      </c>
      <c r="E411" s="30">
        <f>SUM(E412)</f>
        <v>30</v>
      </c>
    </row>
    <row r="412" s="23" customFormat="1" ht="16.9" customHeight="1" spans="1:5">
      <c r="A412" s="54" t="s">
        <v>1007</v>
      </c>
      <c r="B412" s="37" t="s">
        <v>1008</v>
      </c>
      <c r="C412" s="32">
        <f>C413</f>
        <v>0</v>
      </c>
      <c r="D412" s="32">
        <f>D413</f>
        <v>0</v>
      </c>
      <c r="E412" s="32">
        <f>E413</f>
        <v>30</v>
      </c>
    </row>
    <row r="413" s="23" customFormat="1" ht="16.9" customHeight="1" spans="1:5">
      <c r="A413" s="54" t="s">
        <v>1009</v>
      </c>
      <c r="B413" s="54" t="s">
        <v>1010</v>
      </c>
      <c r="C413" s="32">
        <v>0</v>
      </c>
      <c r="D413" s="32">
        <v>0</v>
      </c>
      <c r="E413" s="32">
        <v>30</v>
      </c>
    </row>
    <row r="414" s="23" customFormat="1" ht="16.9" customHeight="1" spans="1:5">
      <c r="A414" s="54" t="s">
        <v>1011</v>
      </c>
      <c r="B414" s="37" t="s">
        <v>1012</v>
      </c>
      <c r="C414" s="30">
        <f>SUM(C415,C423)</f>
        <v>970</v>
      </c>
      <c r="D414" s="30">
        <f>SUM(D415,D423)</f>
        <v>970</v>
      </c>
      <c r="E414" s="30">
        <f>SUM(E415,E423)</f>
        <v>3420</v>
      </c>
    </row>
    <row r="415" s="23" customFormat="1" ht="16.9" customHeight="1" spans="1:5">
      <c r="A415" s="54" t="s">
        <v>1013</v>
      </c>
      <c r="B415" s="37" t="s">
        <v>1014</v>
      </c>
      <c r="C415" s="32">
        <f>SUM(C416:C422)</f>
        <v>844</v>
      </c>
      <c r="D415" s="32">
        <f>SUM(D416:D422)</f>
        <v>844</v>
      </c>
      <c r="E415" s="32">
        <f>SUM(E416:E422)</f>
        <v>3289</v>
      </c>
    </row>
    <row r="416" s="23" customFormat="1" ht="16.9" customHeight="1" spans="1:5">
      <c r="A416" s="54" t="s">
        <v>1015</v>
      </c>
      <c r="B416" s="54" t="s">
        <v>241</v>
      </c>
      <c r="C416" s="32">
        <v>558</v>
      </c>
      <c r="D416" s="32">
        <v>558</v>
      </c>
      <c r="E416" s="32">
        <v>768</v>
      </c>
    </row>
    <row r="417" s="23" customFormat="1" ht="16.9" customHeight="1" spans="1:5">
      <c r="A417" s="54" t="s">
        <v>1016</v>
      </c>
      <c r="B417" s="54" t="s">
        <v>1017</v>
      </c>
      <c r="C417" s="32">
        <v>7</v>
      </c>
      <c r="D417" s="32">
        <v>7</v>
      </c>
      <c r="E417" s="32">
        <v>7</v>
      </c>
    </row>
    <row r="418" s="23" customFormat="1" ht="16.9" customHeight="1" spans="1:5">
      <c r="A418" s="54" t="s">
        <v>1018</v>
      </c>
      <c r="B418" s="54" t="s">
        <v>1019</v>
      </c>
      <c r="C418" s="32">
        <v>79</v>
      </c>
      <c r="D418" s="32">
        <v>79</v>
      </c>
      <c r="E418" s="32">
        <v>0</v>
      </c>
    </row>
    <row r="419" s="23" customFormat="1" ht="16.9" customHeight="1" spans="1:5">
      <c r="A419" s="54" t="s">
        <v>1020</v>
      </c>
      <c r="B419" s="54" t="s">
        <v>1021</v>
      </c>
      <c r="C419" s="32">
        <v>33</v>
      </c>
      <c r="D419" s="32">
        <v>33</v>
      </c>
      <c r="E419" s="32">
        <v>43</v>
      </c>
    </row>
    <row r="420" s="23" customFormat="1" ht="16.9" customHeight="1" spans="1:5">
      <c r="A420" s="54" t="s">
        <v>1022</v>
      </c>
      <c r="B420" s="54" t="s">
        <v>1023</v>
      </c>
      <c r="C420" s="32">
        <v>20</v>
      </c>
      <c r="D420" s="32">
        <v>20</v>
      </c>
      <c r="E420" s="32">
        <v>10</v>
      </c>
    </row>
    <row r="421" s="23" customFormat="1" ht="16.9" customHeight="1" spans="1:5">
      <c r="A421" s="54" t="s">
        <v>1024</v>
      </c>
      <c r="B421" s="54" t="s">
        <v>269</v>
      </c>
      <c r="C421" s="32">
        <v>111</v>
      </c>
      <c r="D421" s="32">
        <v>111</v>
      </c>
      <c r="E421" s="32">
        <v>125</v>
      </c>
    </row>
    <row r="422" s="23" customFormat="1" ht="16.9" customHeight="1" spans="1:5">
      <c r="A422" s="54" t="s">
        <v>1025</v>
      </c>
      <c r="B422" s="54" t="s">
        <v>1026</v>
      </c>
      <c r="C422" s="32">
        <v>36</v>
      </c>
      <c r="D422" s="32">
        <v>36</v>
      </c>
      <c r="E422" s="32">
        <v>2336</v>
      </c>
    </row>
    <row r="423" s="23" customFormat="1" ht="16.9" customHeight="1" spans="1:5">
      <c r="A423" s="54" t="s">
        <v>1027</v>
      </c>
      <c r="B423" s="37" t="s">
        <v>1028</v>
      </c>
      <c r="C423" s="32">
        <f>SUM(C424:C427)</f>
        <v>126</v>
      </c>
      <c r="D423" s="32">
        <f>SUM(D424:D427)</f>
        <v>126</v>
      </c>
      <c r="E423" s="32">
        <f>SUM(E424:E427)</f>
        <v>131</v>
      </c>
    </row>
    <row r="424" s="23" customFormat="1" ht="16.9" customHeight="1" spans="1:5">
      <c r="A424" s="54" t="s">
        <v>1029</v>
      </c>
      <c r="B424" s="54" t="s">
        <v>241</v>
      </c>
      <c r="C424" s="32">
        <v>32</v>
      </c>
      <c r="D424" s="32">
        <v>32</v>
      </c>
      <c r="E424" s="32">
        <v>32</v>
      </c>
    </row>
    <row r="425" s="23" customFormat="1" ht="16.9" customHeight="1" spans="1:5">
      <c r="A425" s="54" t="s">
        <v>1030</v>
      </c>
      <c r="B425" s="54" t="s">
        <v>1031</v>
      </c>
      <c r="C425" s="32">
        <v>39</v>
      </c>
      <c r="D425" s="32">
        <v>39</v>
      </c>
      <c r="E425" s="32">
        <v>44</v>
      </c>
    </row>
    <row r="426" s="23" customFormat="1" ht="16.9" customHeight="1" spans="1:5">
      <c r="A426" s="54" t="s">
        <v>1032</v>
      </c>
      <c r="B426" s="54" t="s">
        <v>1033</v>
      </c>
      <c r="C426" s="32">
        <v>22</v>
      </c>
      <c r="D426" s="32">
        <v>22</v>
      </c>
      <c r="E426" s="32">
        <v>22</v>
      </c>
    </row>
    <row r="427" s="23" customFormat="1" ht="16.9" customHeight="1" spans="1:5">
      <c r="A427" s="54" t="s">
        <v>1034</v>
      </c>
      <c r="B427" s="54" t="s">
        <v>1035</v>
      </c>
      <c r="C427" s="32">
        <v>33</v>
      </c>
      <c r="D427" s="32">
        <v>33</v>
      </c>
      <c r="E427" s="32">
        <v>33</v>
      </c>
    </row>
    <row r="428" s="23" customFormat="1" ht="17.25" customHeight="1" spans="1:5">
      <c r="A428" s="54" t="s">
        <v>1036</v>
      </c>
      <c r="B428" s="37" t="s">
        <v>1037</v>
      </c>
      <c r="C428" s="30">
        <f>SUM(C429,C432,C435)</f>
        <v>10708</v>
      </c>
      <c r="D428" s="30">
        <f>SUM(D429,D432,D435)</f>
        <v>10708</v>
      </c>
      <c r="E428" s="30">
        <f>SUM(E429,E432,E435)</f>
        <v>6342</v>
      </c>
    </row>
    <row r="429" s="23" customFormat="1" ht="16.9" customHeight="1" spans="1:5">
      <c r="A429" s="54" t="s">
        <v>1038</v>
      </c>
      <c r="B429" s="37" t="s">
        <v>1039</v>
      </c>
      <c r="C429" s="32">
        <f>SUM(C430:C431)</f>
        <v>602</v>
      </c>
      <c r="D429" s="32">
        <f>SUM(D430:D431)</f>
        <v>602</v>
      </c>
      <c r="E429" s="32">
        <f>SUM(E430:E431)</f>
        <v>1476</v>
      </c>
    </row>
    <row r="430" s="23" customFormat="1" ht="16.9" customHeight="1" spans="1:5">
      <c r="A430" s="54" t="s">
        <v>1040</v>
      </c>
      <c r="B430" s="54" t="s">
        <v>1041</v>
      </c>
      <c r="C430" s="32">
        <v>339</v>
      </c>
      <c r="D430" s="32">
        <v>339</v>
      </c>
      <c r="E430" s="32">
        <v>343</v>
      </c>
    </row>
    <row r="431" s="23" customFormat="1" ht="16.9" customHeight="1" spans="1:5">
      <c r="A431" s="54" t="s">
        <v>1042</v>
      </c>
      <c r="B431" s="54" t="s">
        <v>1043</v>
      </c>
      <c r="C431" s="32">
        <v>263</v>
      </c>
      <c r="D431" s="32">
        <v>263</v>
      </c>
      <c r="E431" s="32">
        <v>1133</v>
      </c>
    </row>
    <row r="432" s="23" customFormat="1" ht="16.9" customHeight="1" spans="1:5">
      <c r="A432" s="54" t="s">
        <v>1044</v>
      </c>
      <c r="B432" s="37" t="s">
        <v>1045</v>
      </c>
      <c r="C432" s="32">
        <f>SUM(C433:C434)</f>
        <v>9426</v>
      </c>
      <c r="D432" s="32">
        <f>SUM(D433:D434)</f>
        <v>9426</v>
      </c>
      <c r="E432" s="32">
        <f>SUM(E433:E434)</f>
        <v>4009</v>
      </c>
    </row>
    <row r="433" s="23" customFormat="1" ht="16.9" customHeight="1" spans="1:5">
      <c r="A433" s="54" t="s">
        <v>1046</v>
      </c>
      <c r="B433" s="54" t="s">
        <v>1047</v>
      </c>
      <c r="C433" s="32">
        <v>4226</v>
      </c>
      <c r="D433" s="32">
        <v>4226</v>
      </c>
      <c r="E433" s="32">
        <v>4009</v>
      </c>
    </row>
    <row r="434" s="23" customFormat="1" ht="16.9" customHeight="1" spans="1:5">
      <c r="A434" s="54" t="s">
        <v>1048</v>
      </c>
      <c r="B434" s="54" t="s">
        <v>1049</v>
      </c>
      <c r="C434" s="32">
        <v>5200</v>
      </c>
      <c r="D434" s="32">
        <v>5200</v>
      </c>
      <c r="E434" s="32">
        <v>0</v>
      </c>
    </row>
    <row r="435" s="23" customFormat="1" ht="16.9" customHeight="1" spans="1:5">
      <c r="A435" s="54" t="s">
        <v>1050</v>
      </c>
      <c r="B435" s="37" t="s">
        <v>1051</v>
      </c>
      <c r="C435" s="32">
        <f>SUM(C436:C437)</f>
        <v>680</v>
      </c>
      <c r="D435" s="32">
        <f>SUM(D436:D437)</f>
        <v>680</v>
      </c>
      <c r="E435" s="32">
        <f>SUM(E436:E437)</f>
        <v>857</v>
      </c>
    </row>
    <row r="436" s="23" customFormat="1" ht="16.9" customHeight="1" spans="1:5">
      <c r="A436" s="54" t="s">
        <v>1052</v>
      </c>
      <c r="B436" s="54" t="s">
        <v>1053</v>
      </c>
      <c r="C436" s="32">
        <v>10</v>
      </c>
      <c r="D436" s="32">
        <v>10</v>
      </c>
      <c r="E436" s="32">
        <v>100</v>
      </c>
    </row>
    <row r="437" s="23" customFormat="1" ht="16.9" customHeight="1" spans="1:5">
      <c r="A437" s="54" t="s">
        <v>1054</v>
      </c>
      <c r="B437" s="54" t="s">
        <v>1055</v>
      </c>
      <c r="C437" s="32">
        <v>670</v>
      </c>
      <c r="D437" s="32">
        <v>670</v>
      </c>
      <c r="E437" s="32">
        <v>757</v>
      </c>
    </row>
    <row r="438" s="23" customFormat="1" ht="16.9" customHeight="1" spans="1:5">
      <c r="A438" s="54" t="s">
        <v>1056</v>
      </c>
      <c r="B438" s="37" t="s">
        <v>1057</v>
      </c>
      <c r="C438" s="30">
        <f>SUM(C439,C442)</f>
        <v>296</v>
      </c>
      <c r="D438" s="30">
        <f>SUM(D439,D442)</f>
        <v>296</v>
      </c>
      <c r="E438" s="30">
        <f>SUM(E439,E442)</f>
        <v>359</v>
      </c>
    </row>
    <row r="439" s="23" customFormat="1" ht="16.9" customHeight="1" spans="1:5">
      <c r="A439" s="54" t="s">
        <v>1058</v>
      </c>
      <c r="B439" s="37" t="s">
        <v>1059</v>
      </c>
      <c r="C439" s="32">
        <f>SUM(C440:C441)</f>
        <v>296</v>
      </c>
      <c r="D439" s="32">
        <f>SUM(D440:D441)</f>
        <v>296</v>
      </c>
      <c r="E439" s="32">
        <f>SUM(E440:E441)</f>
        <v>304</v>
      </c>
    </row>
    <row r="440" s="23" customFormat="1" ht="16.9" customHeight="1" spans="1:5">
      <c r="A440" s="54" t="s">
        <v>1060</v>
      </c>
      <c r="B440" s="54" t="s">
        <v>1061</v>
      </c>
      <c r="C440" s="32">
        <v>296</v>
      </c>
      <c r="D440" s="32">
        <v>296</v>
      </c>
      <c r="E440" s="32">
        <v>301</v>
      </c>
    </row>
    <row r="441" s="23" customFormat="1" ht="16.9" customHeight="1" spans="1:5">
      <c r="A441" s="54" t="s">
        <v>1062</v>
      </c>
      <c r="B441" s="54" t="s">
        <v>1063</v>
      </c>
      <c r="C441" s="32">
        <v>0</v>
      </c>
      <c r="D441" s="32">
        <v>0</v>
      </c>
      <c r="E441" s="32">
        <v>3</v>
      </c>
    </row>
    <row r="442" s="23" customFormat="1" ht="16.9" customHeight="1" spans="1:5">
      <c r="A442" s="54" t="s">
        <v>1064</v>
      </c>
      <c r="B442" s="37" t="s">
        <v>1065</v>
      </c>
      <c r="C442" s="32">
        <f>SUM(C443:C443)</f>
        <v>0</v>
      </c>
      <c r="D442" s="32">
        <f>SUM(D443:D443)</f>
        <v>0</v>
      </c>
      <c r="E442" s="32">
        <f>SUM(E443:E443)</f>
        <v>55</v>
      </c>
    </row>
    <row r="443" s="23" customFormat="1" ht="16.9" customHeight="1" spans="1:5">
      <c r="A443" s="54" t="s">
        <v>1066</v>
      </c>
      <c r="B443" s="54" t="s">
        <v>1067</v>
      </c>
      <c r="C443" s="32">
        <v>0</v>
      </c>
      <c r="D443" s="32">
        <v>0</v>
      </c>
      <c r="E443" s="32">
        <v>55</v>
      </c>
    </row>
    <row r="444" s="23" customFormat="1" ht="16.9" customHeight="1" spans="1:5">
      <c r="A444" s="54">
        <v>227</v>
      </c>
      <c r="B444" s="37" t="s">
        <v>1068</v>
      </c>
      <c r="C444" s="30">
        <v>3000</v>
      </c>
      <c r="D444" s="30">
        <f>3000-2500</f>
        <v>500</v>
      </c>
      <c r="E444" s="30">
        <v>0</v>
      </c>
    </row>
    <row r="445" s="23" customFormat="1" ht="16.9" customHeight="1" spans="1:5">
      <c r="A445" s="54" t="s">
        <v>1069</v>
      </c>
      <c r="B445" s="37" t="s">
        <v>1070</v>
      </c>
      <c r="C445" s="30">
        <f>SUM(C446:C447)</f>
        <v>14729</v>
      </c>
      <c r="D445" s="30">
        <f>SUM(D446:D447)</f>
        <v>12729</v>
      </c>
      <c r="E445" s="30">
        <f>SUM(E446:E447)</f>
        <v>460</v>
      </c>
    </row>
    <row r="446" s="23" customFormat="1" ht="16.9" customHeight="1" spans="1:5">
      <c r="A446" s="54">
        <v>22902</v>
      </c>
      <c r="B446" s="37" t="s">
        <v>1071</v>
      </c>
      <c r="C446" s="32">
        <v>10590</v>
      </c>
      <c r="D446" s="32">
        <f>10590-2000</f>
        <v>8590</v>
      </c>
      <c r="E446" s="32">
        <v>0</v>
      </c>
    </row>
    <row r="447" s="23" customFormat="1" ht="16.9" customHeight="1" spans="1:5">
      <c r="A447" s="54" t="s">
        <v>1072</v>
      </c>
      <c r="B447" s="37" t="s">
        <v>1073</v>
      </c>
      <c r="C447" s="32">
        <f>C448</f>
        <v>4139</v>
      </c>
      <c r="D447" s="32">
        <f>D448</f>
        <v>4139</v>
      </c>
      <c r="E447" s="32">
        <f>E448</f>
        <v>460</v>
      </c>
    </row>
    <row r="448" s="23" customFormat="1" ht="16.9" customHeight="1" spans="1:5">
      <c r="A448" s="54" t="s">
        <v>1074</v>
      </c>
      <c r="B448" s="33" t="s">
        <v>1075</v>
      </c>
      <c r="C448" s="32">
        <v>4139</v>
      </c>
      <c r="D448" s="32">
        <v>4139</v>
      </c>
      <c r="E448" s="32">
        <v>460</v>
      </c>
    </row>
    <row r="449" s="23" customFormat="1" ht="16.9" customHeight="1" spans="1:5">
      <c r="A449" s="54" t="s">
        <v>1076</v>
      </c>
      <c r="B449" s="37" t="s">
        <v>1077</v>
      </c>
      <c r="C449" s="30">
        <f>SUM(,C450)</f>
        <v>500</v>
      </c>
      <c r="D449" s="30">
        <f>SUM(,D450)</f>
        <v>304</v>
      </c>
      <c r="E449" s="30">
        <f>SUM(,E450)</f>
        <v>164</v>
      </c>
    </row>
    <row r="450" s="23" customFormat="1" ht="16.9" customHeight="1" spans="1:5">
      <c r="A450" s="54" t="s">
        <v>1078</v>
      </c>
      <c r="B450" s="37" t="s">
        <v>1079</v>
      </c>
      <c r="C450" s="32">
        <f>SUM(C451:C452)</f>
        <v>500</v>
      </c>
      <c r="D450" s="32">
        <f>SUM(D451:D452)</f>
        <v>304</v>
      </c>
      <c r="E450" s="32">
        <f>SUM(E451:E452)</f>
        <v>164</v>
      </c>
    </row>
    <row r="451" s="23" customFormat="1" ht="16.9" customHeight="1" spans="1:5">
      <c r="A451" s="54" t="s">
        <v>1080</v>
      </c>
      <c r="B451" s="54" t="s">
        <v>1081</v>
      </c>
      <c r="C451" s="32">
        <v>50</v>
      </c>
      <c r="D451" s="32">
        <v>50</v>
      </c>
      <c r="E451" s="32">
        <v>42</v>
      </c>
    </row>
    <row r="452" s="23" customFormat="1" ht="16.9" customHeight="1" spans="1:5">
      <c r="A452" s="54" t="s">
        <v>1082</v>
      </c>
      <c r="B452" s="54" t="s">
        <v>1083</v>
      </c>
      <c r="C452" s="32">
        <v>450</v>
      </c>
      <c r="D452" s="32">
        <f>450-196</f>
        <v>254</v>
      </c>
      <c r="E452" s="32">
        <v>122</v>
      </c>
    </row>
  </sheetData>
  <mergeCells count="2">
    <mergeCell ref="A2:E2"/>
    <mergeCell ref="A3:E3"/>
  </mergeCells>
  <printOptions horizontalCentered="1"/>
  <pageMargins left="0.751388888888889" right="0.751388888888889" top="0.865277777777778" bottom="0.86527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D13" sqref="A1:D13"/>
    </sheetView>
  </sheetViews>
  <sheetFormatPr defaultColWidth="9" defaultRowHeight="13.5"/>
  <cols>
    <col min="1" max="1" width="33.75" customWidth="1"/>
    <col min="2" max="2" width="18" hidden="1" customWidth="1"/>
    <col min="3" max="3" width="17.5" hidden="1" customWidth="1"/>
    <col min="4" max="4" width="36.625" customWidth="1"/>
    <col min="7" max="7" width="13.375" customWidth="1"/>
    <col min="8" max="8" width="12.625"/>
    <col min="9" max="9" width="11.5"/>
  </cols>
  <sheetData>
    <row r="1" spans="1:1">
      <c r="A1" s="1" t="s">
        <v>1084</v>
      </c>
    </row>
    <row r="2" ht="28" customHeight="1" spans="1:4">
      <c r="A2" s="3" t="s">
        <v>1085</v>
      </c>
      <c r="B2" s="3"/>
      <c r="C2" s="3"/>
      <c r="D2" s="3"/>
    </row>
    <row r="3" ht="24" customHeight="1" spans="4:4">
      <c r="D3" s="4" t="s">
        <v>75</v>
      </c>
    </row>
    <row r="4" ht="28" customHeight="1" spans="1:9">
      <c r="A4" s="5" t="s">
        <v>1086</v>
      </c>
      <c r="B4" s="5" t="s">
        <v>4</v>
      </c>
      <c r="C4" s="5" t="s">
        <v>5</v>
      </c>
      <c r="D4" s="5" t="s">
        <v>1087</v>
      </c>
      <c r="G4" s="55" t="s">
        <v>1088</v>
      </c>
      <c r="H4" s="56" t="s">
        <v>1089</v>
      </c>
      <c r="I4" s="56" t="s">
        <v>1090</v>
      </c>
    </row>
    <row r="5" ht="28" customHeight="1" spans="1:9">
      <c r="A5" s="8" t="s">
        <v>1091</v>
      </c>
      <c r="B5" s="8"/>
      <c r="C5" s="8"/>
      <c r="D5" s="40">
        <f t="shared" ref="D5:D13" si="0">G5</f>
        <v>68525</v>
      </c>
      <c r="G5" s="57">
        <f t="shared" ref="G5:G12" si="1">SUM(H5:J5)</f>
        <v>68525</v>
      </c>
      <c r="H5" s="57">
        <v>66066</v>
      </c>
      <c r="I5" s="57">
        <v>2459</v>
      </c>
    </row>
    <row r="6" ht="28" customHeight="1" spans="1:9">
      <c r="A6" s="8" t="s">
        <v>1092</v>
      </c>
      <c r="B6" s="8"/>
      <c r="C6" s="8"/>
      <c r="D6" s="40">
        <f t="shared" si="0"/>
        <v>72072</v>
      </c>
      <c r="G6" s="57">
        <f t="shared" si="1"/>
        <v>72072</v>
      </c>
      <c r="H6" s="57">
        <v>62955</v>
      </c>
      <c r="I6" s="57">
        <v>9117</v>
      </c>
    </row>
    <row r="7" ht="28" customHeight="1" spans="1:9">
      <c r="A7" s="8" t="s">
        <v>1093</v>
      </c>
      <c r="B7" s="8"/>
      <c r="C7" s="8"/>
      <c r="D7" s="40">
        <f t="shared" si="0"/>
        <v>52560</v>
      </c>
      <c r="G7" s="57">
        <f t="shared" si="1"/>
        <v>52560</v>
      </c>
      <c r="H7" s="57">
        <v>28632</v>
      </c>
      <c r="I7" s="57">
        <v>23928</v>
      </c>
    </row>
    <row r="8" ht="28" customHeight="1" spans="1:9">
      <c r="A8" s="8" t="s">
        <v>1094</v>
      </c>
      <c r="B8" s="8"/>
      <c r="C8" s="8"/>
      <c r="D8" s="40">
        <f t="shared" si="0"/>
        <v>3449</v>
      </c>
      <c r="G8" s="57">
        <f t="shared" si="1"/>
        <v>3449</v>
      </c>
      <c r="H8" s="57">
        <v>3449</v>
      </c>
      <c r="I8" s="57">
        <v>0</v>
      </c>
    </row>
    <row r="9" ht="28" customHeight="1" spans="1:9">
      <c r="A9" s="8" t="s">
        <v>1095</v>
      </c>
      <c r="B9" s="8"/>
      <c r="C9" s="8"/>
      <c r="D9" s="40">
        <f t="shared" si="0"/>
        <v>164</v>
      </c>
      <c r="G9" s="57">
        <f t="shared" si="1"/>
        <v>164</v>
      </c>
      <c r="H9" s="57">
        <v>8</v>
      </c>
      <c r="I9" s="57">
        <v>156</v>
      </c>
    </row>
    <row r="10" ht="28" customHeight="1" spans="1:9">
      <c r="A10" s="8" t="s">
        <v>1096</v>
      </c>
      <c r="B10" s="8"/>
      <c r="C10" s="8"/>
      <c r="D10" s="40">
        <f t="shared" si="0"/>
        <v>0</v>
      </c>
      <c r="G10" s="57">
        <f t="shared" si="1"/>
        <v>0</v>
      </c>
      <c r="H10" s="57">
        <v>0</v>
      </c>
      <c r="I10" s="57"/>
    </row>
    <row r="11" ht="28" customHeight="1" spans="1:9">
      <c r="A11" s="8" t="s">
        <v>1097</v>
      </c>
      <c r="B11" s="8"/>
      <c r="C11" s="8"/>
      <c r="D11" s="40">
        <f t="shared" si="0"/>
        <v>24268</v>
      </c>
      <c r="G11" s="57">
        <f t="shared" si="1"/>
        <v>24268</v>
      </c>
      <c r="H11" s="57">
        <v>24268</v>
      </c>
      <c r="I11" s="57">
        <v>0</v>
      </c>
    </row>
    <row r="12" ht="28" customHeight="1" spans="1:9">
      <c r="A12" s="8" t="s">
        <v>1098</v>
      </c>
      <c r="B12" s="8"/>
      <c r="C12" s="8"/>
      <c r="D12" s="40">
        <f t="shared" si="0"/>
        <v>0</v>
      </c>
      <c r="G12" s="57">
        <f t="shared" si="1"/>
        <v>0</v>
      </c>
      <c r="H12" s="57"/>
      <c r="I12" s="57"/>
    </row>
    <row r="13" ht="28" customHeight="1" spans="1:10">
      <c r="A13" s="5" t="s">
        <v>1099</v>
      </c>
      <c r="B13" s="8"/>
      <c r="C13" s="8"/>
      <c r="D13" s="40">
        <f t="shared" si="0"/>
        <v>221038</v>
      </c>
      <c r="G13" s="57">
        <f t="shared" ref="G13:J13" si="2">SUM(G5:G12)</f>
        <v>221038</v>
      </c>
      <c r="H13" s="57">
        <f t="shared" si="2"/>
        <v>185378</v>
      </c>
      <c r="I13" s="57">
        <f t="shared" si="2"/>
        <v>35660</v>
      </c>
      <c r="J13">
        <f t="shared" si="2"/>
        <v>0</v>
      </c>
    </row>
  </sheetData>
  <mergeCells count="1">
    <mergeCell ref="A2:D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H15" sqref="H15"/>
    </sheetView>
  </sheetViews>
  <sheetFormatPr defaultColWidth="9" defaultRowHeight="13.5" outlineLevelCol="7"/>
  <cols>
    <col min="1" max="1" width="25.625" customWidth="1"/>
    <col min="2" max="2" width="10.875" customWidth="1"/>
    <col min="3" max="3" width="9.75" customWidth="1"/>
    <col min="4" max="4" width="9.79166666666667" customWidth="1"/>
    <col min="5" max="5" width="26.25" customWidth="1"/>
    <col min="6" max="6" width="10.625" customWidth="1"/>
    <col min="7" max="7" width="9.25" customWidth="1"/>
    <col min="8" max="8" width="10.625" customWidth="1"/>
  </cols>
  <sheetData>
    <row r="1" spans="1:1">
      <c r="A1" s="1" t="s">
        <v>1100</v>
      </c>
    </row>
    <row r="2" ht="28" customHeight="1" spans="1:8">
      <c r="A2" s="25" t="s">
        <v>1101</v>
      </c>
      <c r="B2" s="25"/>
      <c r="C2" s="25"/>
      <c r="D2" s="25"/>
      <c r="E2" s="25"/>
      <c r="F2" s="25"/>
      <c r="G2" s="25"/>
      <c r="H2" s="25"/>
    </row>
    <row r="3" ht="28" customHeight="1" spans="1:8">
      <c r="A3" s="48" t="s">
        <v>75</v>
      </c>
      <c r="B3" s="48"/>
      <c r="C3" s="48"/>
      <c r="D3" s="48"/>
      <c r="E3" s="48"/>
      <c r="F3" s="48"/>
      <c r="G3" s="48"/>
      <c r="H3" s="48"/>
    </row>
    <row r="4" ht="28" customHeight="1" spans="1:8">
      <c r="A4" s="28" t="s">
        <v>3</v>
      </c>
      <c r="B4" s="28" t="s">
        <v>4</v>
      </c>
      <c r="C4" s="28" t="s">
        <v>5</v>
      </c>
      <c r="D4" s="28" t="s">
        <v>6</v>
      </c>
      <c r="E4" s="28" t="s">
        <v>3</v>
      </c>
      <c r="F4" s="28" t="s">
        <v>4</v>
      </c>
      <c r="G4" s="28" t="s">
        <v>5</v>
      </c>
      <c r="H4" s="28" t="s">
        <v>6</v>
      </c>
    </row>
    <row r="5" ht="28" customHeight="1" spans="1:8">
      <c r="A5" s="54" t="s">
        <v>1102</v>
      </c>
      <c r="B5" s="32">
        <v>26231</v>
      </c>
      <c r="C5" s="32">
        <v>4953</v>
      </c>
      <c r="D5" s="32">
        <v>5515</v>
      </c>
      <c r="E5" s="54" t="s">
        <v>1103</v>
      </c>
      <c r="F5" s="32">
        <v>41903</v>
      </c>
      <c r="G5" s="32">
        <v>20625</v>
      </c>
      <c r="H5" s="32">
        <v>7146</v>
      </c>
    </row>
    <row r="6" ht="28" customHeight="1" spans="1:8">
      <c r="A6" s="33" t="s">
        <v>1104</v>
      </c>
      <c r="B6" s="32">
        <v>65</v>
      </c>
      <c r="C6" s="32">
        <v>65</v>
      </c>
      <c r="D6" s="32">
        <v>4636</v>
      </c>
      <c r="E6" s="33" t="s">
        <v>1105</v>
      </c>
      <c r="F6" s="32">
        <v>0</v>
      </c>
      <c r="G6" s="32">
        <v>0</v>
      </c>
      <c r="H6" s="32">
        <v>0</v>
      </c>
    </row>
    <row r="7" ht="28" customHeight="1" spans="1:8">
      <c r="A7" s="33" t="s">
        <v>1106</v>
      </c>
      <c r="B7" s="32">
        <v>0</v>
      </c>
      <c r="C7" s="32">
        <v>0</v>
      </c>
      <c r="D7" s="32">
        <v>0</v>
      </c>
      <c r="E7" s="33" t="s">
        <v>1107</v>
      </c>
      <c r="F7" s="32">
        <v>0</v>
      </c>
      <c r="G7" s="32">
        <v>0</v>
      </c>
      <c r="H7" s="32">
        <v>0</v>
      </c>
    </row>
    <row r="8" ht="28" customHeight="1" spans="1:8">
      <c r="A8" s="33" t="s">
        <v>174</v>
      </c>
      <c r="B8" s="32">
        <v>0</v>
      </c>
      <c r="C8" s="32">
        <v>0</v>
      </c>
      <c r="D8" s="32">
        <f t="shared" ref="D8:D11" si="0">D9</f>
        <v>0</v>
      </c>
      <c r="E8" s="33" t="s">
        <v>165</v>
      </c>
      <c r="F8" s="32">
        <v>0</v>
      </c>
      <c r="G8" s="32">
        <v>0</v>
      </c>
      <c r="H8" s="32">
        <f t="shared" ref="H8:H11" si="1">H9</f>
        <v>0</v>
      </c>
    </row>
    <row r="9" ht="28" customHeight="1" spans="1:8">
      <c r="A9" s="33" t="s">
        <v>1108</v>
      </c>
      <c r="B9" s="32">
        <v>0</v>
      </c>
      <c r="C9" s="32">
        <v>0</v>
      </c>
      <c r="D9" s="32">
        <f t="shared" si="0"/>
        <v>0</v>
      </c>
      <c r="E9" s="33" t="s">
        <v>1109</v>
      </c>
      <c r="F9" s="32">
        <v>0</v>
      </c>
      <c r="G9" s="32">
        <v>0</v>
      </c>
      <c r="H9" s="32">
        <f t="shared" si="1"/>
        <v>0</v>
      </c>
    </row>
    <row r="10" ht="28" customHeight="1" spans="1:8">
      <c r="A10" s="33" t="s">
        <v>1110</v>
      </c>
      <c r="B10" s="32">
        <v>0</v>
      </c>
      <c r="C10" s="32">
        <v>0</v>
      </c>
      <c r="D10" s="32">
        <v>0</v>
      </c>
      <c r="E10" s="33" t="s">
        <v>1111</v>
      </c>
      <c r="F10" s="32">
        <v>0</v>
      </c>
      <c r="G10" s="32">
        <v>0</v>
      </c>
      <c r="H10" s="32">
        <v>0</v>
      </c>
    </row>
    <row r="11" ht="28" customHeight="1" spans="1:8">
      <c r="A11" s="33" t="s">
        <v>176</v>
      </c>
      <c r="B11" s="32">
        <v>0</v>
      </c>
      <c r="C11" s="32">
        <v>0</v>
      </c>
      <c r="D11" s="32">
        <f t="shared" si="0"/>
        <v>0</v>
      </c>
      <c r="E11" s="33" t="s">
        <v>171</v>
      </c>
      <c r="F11" s="32">
        <v>0</v>
      </c>
      <c r="G11" s="32">
        <v>0</v>
      </c>
      <c r="H11" s="32">
        <f t="shared" si="1"/>
        <v>0</v>
      </c>
    </row>
    <row r="12" ht="28" customHeight="1" spans="1:8">
      <c r="A12" s="33" t="s">
        <v>1112</v>
      </c>
      <c r="B12" s="32">
        <v>0</v>
      </c>
      <c r="C12" s="32">
        <v>0</v>
      </c>
      <c r="D12" s="32">
        <v>0</v>
      </c>
      <c r="E12" s="33" t="s">
        <v>1113</v>
      </c>
      <c r="F12" s="32">
        <v>0</v>
      </c>
      <c r="G12" s="32">
        <v>0</v>
      </c>
      <c r="H12" s="32">
        <v>0</v>
      </c>
    </row>
    <row r="13" ht="28" customHeight="1" spans="1:8">
      <c r="A13" s="33" t="s">
        <v>1114</v>
      </c>
      <c r="B13" s="32">
        <v>0</v>
      </c>
      <c r="C13" s="32">
        <v>0</v>
      </c>
      <c r="D13" s="32">
        <v>0</v>
      </c>
      <c r="E13" s="33" t="s">
        <v>1115</v>
      </c>
      <c r="F13" s="32">
        <v>0</v>
      </c>
      <c r="G13" s="32">
        <v>0</v>
      </c>
      <c r="H13" s="32">
        <v>0</v>
      </c>
    </row>
    <row r="14" ht="28" customHeight="1" spans="1:8">
      <c r="A14" s="33" t="s">
        <v>1116</v>
      </c>
      <c r="B14" s="32">
        <v>0</v>
      </c>
      <c r="C14" s="32">
        <v>0</v>
      </c>
      <c r="D14" s="32">
        <v>0</v>
      </c>
      <c r="E14" s="33" t="s">
        <v>1117</v>
      </c>
      <c r="F14" s="32">
        <v>0</v>
      </c>
      <c r="G14" s="32">
        <v>0</v>
      </c>
      <c r="H14" s="32">
        <v>0</v>
      </c>
    </row>
    <row r="15" ht="28" customHeight="1" spans="1:8">
      <c r="A15" s="33" t="s">
        <v>1118</v>
      </c>
      <c r="B15" s="32">
        <v>15607</v>
      </c>
      <c r="C15" s="32">
        <v>15607</v>
      </c>
      <c r="D15" s="32">
        <v>14823</v>
      </c>
      <c r="E15" s="33" t="s">
        <v>1119</v>
      </c>
      <c r="F15" s="32">
        <v>0</v>
      </c>
      <c r="G15" s="32">
        <v>0</v>
      </c>
      <c r="H15" s="32">
        <v>6479</v>
      </c>
    </row>
    <row r="16" ht="28" customHeight="1" spans="1:8">
      <c r="A16" s="33" t="s">
        <v>1120</v>
      </c>
      <c r="B16" s="32">
        <v>0</v>
      </c>
      <c r="C16" s="32">
        <v>0</v>
      </c>
      <c r="D16" s="32">
        <f>SUM(D17:D19)</f>
        <v>0</v>
      </c>
      <c r="E16" s="33" t="s">
        <v>1121</v>
      </c>
      <c r="F16" s="32">
        <v>0</v>
      </c>
      <c r="G16" s="32">
        <v>0</v>
      </c>
      <c r="H16" s="32">
        <f>D20-H5-H6-H7-H8-H11-H13-H14-H15</f>
        <v>11349</v>
      </c>
    </row>
    <row r="17" ht="28" customHeight="1" spans="1:8">
      <c r="A17" s="33" t="s">
        <v>1122</v>
      </c>
      <c r="B17" s="32">
        <v>0</v>
      </c>
      <c r="C17" s="32">
        <v>0</v>
      </c>
      <c r="D17" s="32">
        <v>0</v>
      </c>
      <c r="E17" s="33"/>
      <c r="F17" s="32"/>
      <c r="G17" s="32"/>
      <c r="H17" s="32"/>
    </row>
    <row r="18" ht="28" customHeight="1" spans="1:8">
      <c r="A18" s="33" t="s">
        <v>1123</v>
      </c>
      <c r="B18" s="32">
        <v>0</v>
      </c>
      <c r="C18" s="32">
        <v>0</v>
      </c>
      <c r="D18" s="32">
        <v>0</v>
      </c>
      <c r="E18" s="33"/>
      <c r="F18" s="32"/>
      <c r="G18" s="32"/>
      <c r="H18" s="32"/>
    </row>
    <row r="19" ht="28" customHeight="1" spans="1:8">
      <c r="A19" s="33" t="s">
        <v>1124</v>
      </c>
      <c r="B19" s="32">
        <v>0</v>
      </c>
      <c r="C19" s="32">
        <v>0</v>
      </c>
      <c r="D19" s="32">
        <v>0</v>
      </c>
      <c r="E19" s="33"/>
      <c r="F19" s="32"/>
      <c r="G19" s="32"/>
      <c r="H19" s="32"/>
    </row>
    <row r="20" ht="28" customHeight="1" spans="1:8">
      <c r="A20" s="28" t="s">
        <v>1125</v>
      </c>
      <c r="B20" s="30">
        <f t="shared" ref="B20:H20" si="2">SUM(B5:B8,B11,B13:B16)</f>
        <v>41903</v>
      </c>
      <c r="C20" s="30">
        <f t="shared" si="2"/>
        <v>20625</v>
      </c>
      <c r="D20" s="30">
        <f t="shared" si="2"/>
        <v>24974</v>
      </c>
      <c r="E20" s="28" t="s">
        <v>1126</v>
      </c>
      <c r="F20" s="30">
        <f t="shared" si="2"/>
        <v>41903</v>
      </c>
      <c r="G20" s="30">
        <f t="shared" si="2"/>
        <v>20625</v>
      </c>
      <c r="H20" s="30">
        <f t="shared" si="2"/>
        <v>24974</v>
      </c>
    </row>
  </sheetData>
  <mergeCells count="2">
    <mergeCell ref="A2:H2"/>
    <mergeCell ref="A3:H3"/>
  </mergeCells>
  <pageMargins left="0.471527777777778" right="0.629166666666667" top="1" bottom="1" header="0.511805555555556" footer="0.511805555555556"/>
  <pageSetup paperSize="9" scale="82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opLeftCell="A4" workbookViewId="0">
      <selection activeCell="D11" sqref="D11"/>
    </sheetView>
  </sheetViews>
  <sheetFormatPr defaultColWidth="9" defaultRowHeight="14.25" outlineLevelCol="3"/>
  <cols>
    <col min="1" max="1" width="39.75" style="23" customWidth="1"/>
    <col min="2" max="4" width="17.375" style="23" customWidth="1"/>
  </cols>
  <sheetData>
    <row r="1" ht="13.5" spans="1:1">
      <c r="A1" s="1" t="s">
        <v>1127</v>
      </c>
    </row>
    <row r="2" ht="28" customHeight="1" spans="1:4">
      <c r="A2" s="25" t="s">
        <v>1128</v>
      </c>
      <c r="B2" s="25"/>
      <c r="C2" s="25"/>
      <c r="D2" s="25"/>
    </row>
    <row r="3" ht="28" customHeight="1" spans="1:4">
      <c r="A3" s="48" t="s">
        <v>1129</v>
      </c>
      <c r="B3" s="48"/>
      <c r="C3" s="48"/>
      <c r="D3" s="48"/>
    </row>
    <row r="4" ht="28" customHeight="1" spans="1:4">
      <c r="A4" s="28" t="s">
        <v>1086</v>
      </c>
      <c r="B4" s="49" t="s">
        <v>4</v>
      </c>
      <c r="C4" s="50" t="s">
        <v>5</v>
      </c>
      <c r="D4" s="49" t="s">
        <v>6</v>
      </c>
    </row>
    <row r="5" ht="28" customHeight="1" spans="1:4">
      <c r="A5" s="51" t="s">
        <v>1130</v>
      </c>
      <c r="B5" s="30">
        <f>SUM(B6:B12,B15:B19)</f>
        <v>26231</v>
      </c>
      <c r="C5" s="30">
        <f>SUM(C6:C12,C15:C19)</f>
        <v>4953</v>
      </c>
      <c r="D5" s="30">
        <f>SUM(D6:D12,D15:D19)</f>
        <v>5515</v>
      </c>
    </row>
    <row r="6" ht="28" customHeight="1" spans="1:4">
      <c r="A6" s="52" t="s">
        <v>1131</v>
      </c>
      <c r="B6" s="32">
        <v>40</v>
      </c>
      <c r="C6" s="53">
        <v>3</v>
      </c>
      <c r="D6" s="32">
        <v>3</v>
      </c>
    </row>
    <row r="7" ht="28" customHeight="1" spans="1:4">
      <c r="A7" s="52" t="s">
        <v>1132</v>
      </c>
      <c r="B7" s="32">
        <v>0</v>
      </c>
      <c r="C7" s="53">
        <v>0</v>
      </c>
      <c r="D7" s="32">
        <f>SUM(B7:C7)</f>
        <v>0</v>
      </c>
    </row>
    <row r="8" ht="28" customHeight="1" spans="1:4">
      <c r="A8" s="46" t="s">
        <v>1133</v>
      </c>
      <c r="B8" s="32">
        <v>1800</v>
      </c>
      <c r="C8" s="53">
        <v>1800</v>
      </c>
      <c r="D8" s="32">
        <v>2466</v>
      </c>
    </row>
    <row r="9" ht="28" customHeight="1" spans="1:4">
      <c r="A9" s="46" t="s">
        <v>1134</v>
      </c>
      <c r="B9" s="32">
        <v>0</v>
      </c>
      <c r="C9" s="53">
        <v>0</v>
      </c>
      <c r="D9" s="32">
        <f>SUM(B9:C9)</f>
        <v>0</v>
      </c>
    </row>
    <row r="10" ht="28" customHeight="1" spans="1:4">
      <c r="A10" s="46" t="s">
        <v>1135</v>
      </c>
      <c r="B10" s="32">
        <v>300</v>
      </c>
      <c r="C10" s="53">
        <v>0</v>
      </c>
      <c r="D10" s="32">
        <v>0</v>
      </c>
    </row>
    <row r="11" ht="28" customHeight="1" spans="1:4">
      <c r="A11" s="46" t="s">
        <v>1136</v>
      </c>
      <c r="B11" s="32">
        <v>20741</v>
      </c>
      <c r="C11" s="53">
        <v>1000</v>
      </c>
      <c r="D11" s="32">
        <v>1156</v>
      </c>
    </row>
    <row r="12" ht="28" customHeight="1" spans="1:4">
      <c r="A12" s="46" t="s">
        <v>1137</v>
      </c>
      <c r="B12" s="32">
        <f>SUM(B13:B14)</f>
        <v>350</v>
      </c>
      <c r="C12" s="32">
        <f>SUM(C13:C14)</f>
        <v>150</v>
      </c>
      <c r="D12" s="32">
        <f>SUM(D13:D14)</f>
        <v>159</v>
      </c>
    </row>
    <row r="13" ht="28" customHeight="1" spans="1:4">
      <c r="A13" s="46" t="s">
        <v>1138</v>
      </c>
      <c r="B13" s="32">
        <v>250</v>
      </c>
      <c r="C13" s="53">
        <v>100</v>
      </c>
      <c r="D13" s="32">
        <v>122</v>
      </c>
    </row>
    <row r="14" ht="28" customHeight="1" spans="1:4">
      <c r="A14" s="46" t="s">
        <v>1139</v>
      </c>
      <c r="B14" s="32">
        <v>100</v>
      </c>
      <c r="C14" s="53">
        <v>50</v>
      </c>
      <c r="D14" s="32">
        <v>37</v>
      </c>
    </row>
    <row r="15" ht="28" customHeight="1" spans="1:4">
      <c r="A15" s="46" t="s">
        <v>1140</v>
      </c>
      <c r="B15" s="32">
        <v>2000</v>
      </c>
      <c r="C15" s="53">
        <v>1500</v>
      </c>
      <c r="D15" s="32">
        <v>1251</v>
      </c>
    </row>
    <row r="16" ht="28" customHeight="1" spans="1:4">
      <c r="A16" s="46" t="s">
        <v>1141</v>
      </c>
      <c r="B16" s="32">
        <v>0</v>
      </c>
      <c r="C16" s="53">
        <v>0</v>
      </c>
      <c r="D16" s="32">
        <f t="shared" ref="D16:D19" si="0">SUM(B16:C16)</f>
        <v>0</v>
      </c>
    </row>
    <row r="17" ht="28" customHeight="1" spans="1:4">
      <c r="A17" s="46" t="s">
        <v>1142</v>
      </c>
      <c r="B17" s="32">
        <v>0</v>
      </c>
      <c r="C17" s="53">
        <v>0</v>
      </c>
      <c r="D17" s="32">
        <f t="shared" si="0"/>
        <v>0</v>
      </c>
    </row>
    <row r="18" ht="28" customHeight="1" spans="1:4">
      <c r="A18" s="46" t="s">
        <v>1143</v>
      </c>
      <c r="B18" s="32">
        <v>1000</v>
      </c>
      <c r="C18" s="53">
        <v>500</v>
      </c>
      <c r="D18" s="32">
        <v>480</v>
      </c>
    </row>
    <row r="19" ht="28" customHeight="1" spans="1:4">
      <c r="A19" s="33" t="s">
        <v>1144</v>
      </c>
      <c r="B19" s="32">
        <v>0</v>
      </c>
      <c r="C19" s="32">
        <v>0</v>
      </c>
      <c r="D19" s="32">
        <f t="shared" si="0"/>
        <v>0</v>
      </c>
    </row>
    <row r="20" ht="28" customHeight="1" spans="1:4">
      <c r="A20" s="37" t="s">
        <v>1145</v>
      </c>
      <c r="B20" s="30">
        <v>65</v>
      </c>
      <c r="C20" s="30">
        <v>65</v>
      </c>
      <c r="D20" s="30">
        <v>4636</v>
      </c>
    </row>
    <row r="21" ht="28" customHeight="1" spans="1:4">
      <c r="A21" s="37" t="s">
        <v>1146</v>
      </c>
      <c r="B21" s="30">
        <v>0</v>
      </c>
      <c r="C21" s="30">
        <v>0</v>
      </c>
      <c r="D21" s="30">
        <v>0</v>
      </c>
    </row>
    <row r="22" ht="28" customHeight="1" spans="1:4">
      <c r="A22" s="37" t="s">
        <v>1147</v>
      </c>
      <c r="B22" s="30">
        <v>15607</v>
      </c>
      <c r="C22" s="30">
        <v>15607</v>
      </c>
      <c r="D22" s="30">
        <v>14823</v>
      </c>
    </row>
    <row r="23" ht="28" customHeight="1" spans="1:4">
      <c r="A23" s="28" t="s">
        <v>1148</v>
      </c>
      <c r="B23" s="30">
        <f>SUM(B5,B20:B22)</f>
        <v>41903</v>
      </c>
      <c r="C23" s="30">
        <f>SUM(C5,C20:C22)</f>
        <v>20625</v>
      </c>
      <c r="D23" s="30">
        <f>SUM(D5,D20:D22)</f>
        <v>24974</v>
      </c>
    </row>
  </sheetData>
  <mergeCells count="2">
    <mergeCell ref="A2:D2"/>
    <mergeCell ref="A3:D3"/>
  </mergeCells>
  <printOptions horizontalCentered="1"/>
  <pageMargins left="0.471527777777778" right="0.590277777777778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7"/>
  <sheetViews>
    <sheetView topLeftCell="A13" workbookViewId="0">
      <selection activeCell="D51" sqref="D51"/>
    </sheetView>
  </sheetViews>
  <sheetFormatPr defaultColWidth="9.125" defaultRowHeight="14.25" outlineLevelCol="3"/>
  <cols>
    <col min="1" max="1" width="61" style="23" customWidth="1"/>
    <col min="2" max="3" width="14.625" style="23" customWidth="1"/>
    <col min="4" max="4" width="15.175" style="23" customWidth="1"/>
    <col min="5" max="245" width="9.125" style="23" customWidth="1"/>
    <col min="246" max="16373" width="9.125" style="23"/>
  </cols>
  <sheetData>
    <row r="1" ht="13.5" spans="1:1">
      <c r="A1" s="1" t="s">
        <v>1149</v>
      </c>
    </row>
    <row r="2" s="23" customFormat="1" ht="33.95" customHeight="1" spans="1:4">
      <c r="A2" s="41" t="s">
        <v>1150</v>
      </c>
      <c r="B2" s="41"/>
      <c r="C2" s="41"/>
      <c r="D2" s="41"/>
    </row>
    <row r="3" s="23" customFormat="1" ht="17.1" customHeight="1" spans="1:4">
      <c r="A3" s="27" t="s">
        <v>75</v>
      </c>
      <c r="B3" s="27"/>
      <c r="C3" s="27"/>
      <c r="D3" s="27"/>
    </row>
    <row r="4" s="23" customFormat="1" ht="17.1" customHeight="1" spans="1:4">
      <c r="A4" s="42" t="s">
        <v>191</v>
      </c>
      <c r="B4" s="43" t="s">
        <v>235</v>
      </c>
      <c r="C4" s="28" t="s">
        <v>5</v>
      </c>
      <c r="D4" s="28" t="s">
        <v>6</v>
      </c>
    </row>
    <row r="5" s="23" customFormat="1" ht="16.9" customHeight="1" spans="1:4">
      <c r="A5" s="44" t="s">
        <v>1103</v>
      </c>
      <c r="B5" s="30">
        <f>SUM(B6,B7,B9,B11,B14,B17,B25,B30,B39,B46,B47,B51,B56,B57)</f>
        <v>41903</v>
      </c>
      <c r="C5" s="30">
        <f>SUM(C6,C7,C9,C11,C14,C17,C25,C30,C39,C46,C47,C51,C56,C57)</f>
        <v>20625</v>
      </c>
      <c r="D5" s="30">
        <f>SUM(D7,D9,D11,D14,D17,D25,D30,D39,D46,D47,D51,D56,D57)</f>
        <v>7146</v>
      </c>
    </row>
    <row r="6" s="23" customFormat="1" ht="16.9" customHeight="1" spans="1:4">
      <c r="A6" s="37" t="s">
        <v>1151</v>
      </c>
      <c r="B6" s="30">
        <v>0</v>
      </c>
      <c r="C6" s="30">
        <v>0</v>
      </c>
      <c r="D6" s="30">
        <v>0</v>
      </c>
    </row>
    <row r="7" s="23" customFormat="1" ht="16.9" customHeight="1" spans="1:4">
      <c r="A7" s="45" t="s">
        <v>1152</v>
      </c>
      <c r="B7" s="30">
        <f>B8</f>
        <v>0</v>
      </c>
      <c r="C7" s="30">
        <f>SUM(B7:B7)</f>
        <v>0</v>
      </c>
      <c r="D7" s="30">
        <f>D8</f>
        <v>0</v>
      </c>
    </row>
    <row r="8" s="23" customFormat="1" ht="16.9" hidden="1" customHeight="1" spans="1:4">
      <c r="A8" s="46" t="s">
        <v>1153</v>
      </c>
      <c r="B8" s="30">
        <v>0</v>
      </c>
      <c r="C8" s="30">
        <f>SUM(B8:B8)</f>
        <v>0</v>
      </c>
      <c r="D8" s="30">
        <f>'[1]L06'!O7</f>
        <v>0</v>
      </c>
    </row>
    <row r="9" s="23" customFormat="1" ht="16.9" customHeight="1" spans="1:4">
      <c r="A9" s="45" t="s">
        <v>1154</v>
      </c>
      <c r="B9" s="30">
        <v>1</v>
      </c>
      <c r="C9" s="30">
        <f>SUM(C10:C10)</f>
        <v>1</v>
      </c>
      <c r="D9" s="30">
        <f>D10</f>
        <v>1</v>
      </c>
    </row>
    <row r="10" s="23" customFormat="1" ht="16.9" customHeight="1" spans="1:4">
      <c r="A10" s="46" t="s">
        <v>1155</v>
      </c>
      <c r="B10" s="32">
        <v>1</v>
      </c>
      <c r="C10" s="32">
        <f>SUM(B10:B10)</f>
        <v>1</v>
      </c>
      <c r="D10" s="32">
        <v>1</v>
      </c>
    </row>
    <row r="11" s="23" customFormat="1" ht="16.9" customHeight="1" spans="1:4">
      <c r="A11" s="45" t="s">
        <v>1156</v>
      </c>
      <c r="B11" s="30">
        <f>SUM(B12:B13)</f>
        <v>816</v>
      </c>
      <c r="C11" s="30">
        <f>SUM(C12:C13)</f>
        <v>816</v>
      </c>
      <c r="D11" s="30">
        <f>SUM(D12:D13)</f>
        <v>432</v>
      </c>
    </row>
    <row r="12" s="23" customFormat="1" ht="16.9" customHeight="1" spans="1:4">
      <c r="A12" s="46" t="s">
        <v>1157</v>
      </c>
      <c r="B12" s="32">
        <v>403</v>
      </c>
      <c r="C12" s="32">
        <f>SUM(B12:B12)</f>
        <v>403</v>
      </c>
      <c r="D12" s="32">
        <v>283</v>
      </c>
    </row>
    <row r="13" s="23" customFormat="1" ht="16.9" customHeight="1" spans="1:4">
      <c r="A13" s="46" t="s">
        <v>1158</v>
      </c>
      <c r="B13" s="32">
        <v>413</v>
      </c>
      <c r="C13" s="32">
        <f>SUM(B13:B13)</f>
        <v>413</v>
      </c>
      <c r="D13" s="32">
        <v>149</v>
      </c>
    </row>
    <row r="14" s="23" customFormat="1" ht="16.9" customHeight="1" spans="1:4">
      <c r="A14" s="45" t="s">
        <v>1159</v>
      </c>
      <c r="B14" s="30">
        <f>SUM(B15:B16)</f>
        <v>0</v>
      </c>
      <c r="C14" s="30">
        <f>SUM(B14:B14)</f>
        <v>0</v>
      </c>
      <c r="D14" s="30">
        <f>SUM(D15:D16)</f>
        <v>0</v>
      </c>
    </row>
    <row r="15" s="23" customFormat="1" ht="16.9" hidden="1" customHeight="1" spans="1:4">
      <c r="A15" s="46" t="s">
        <v>1160</v>
      </c>
      <c r="B15" s="30">
        <v>0</v>
      </c>
      <c r="C15" s="30">
        <f>SUM(B15:B15)</f>
        <v>0</v>
      </c>
      <c r="D15" s="30">
        <f>'[1]L06'!O33</f>
        <v>0</v>
      </c>
    </row>
    <row r="16" s="23" customFormat="1" ht="16.9" hidden="1" customHeight="1" spans="1:4">
      <c r="A16" s="46" t="s">
        <v>1161</v>
      </c>
      <c r="B16" s="30">
        <v>0</v>
      </c>
      <c r="C16" s="30">
        <f>SUM(B16:B16)</f>
        <v>0</v>
      </c>
      <c r="D16" s="30">
        <f>'[1]L06'!O38</f>
        <v>0</v>
      </c>
    </row>
    <row r="17" s="23" customFormat="1" ht="16.9" customHeight="1" spans="1:4">
      <c r="A17" s="45" t="s">
        <v>1162</v>
      </c>
      <c r="B17" s="30">
        <f>SUM(B18:B24)</f>
        <v>39688</v>
      </c>
      <c r="C17" s="30">
        <f>SUM(C18:C24)</f>
        <v>18647</v>
      </c>
      <c r="D17" s="30">
        <f>SUM(D18:D24)</f>
        <v>6075</v>
      </c>
    </row>
    <row r="18" s="23" customFormat="1" ht="16.9" customHeight="1" spans="1:4">
      <c r="A18" s="46" t="s">
        <v>1163</v>
      </c>
      <c r="B18" s="32">
        <v>21476</v>
      </c>
      <c r="C18" s="32">
        <v>1735</v>
      </c>
      <c r="D18" s="32">
        <v>558</v>
      </c>
    </row>
    <row r="19" s="23" customFormat="1" ht="16.9" customHeight="1" spans="1:4">
      <c r="A19" s="46" t="s">
        <v>1164</v>
      </c>
      <c r="B19" s="32">
        <v>3763</v>
      </c>
      <c r="C19" s="32">
        <v>3763</v>
      </c>
      <c r="D19" s="32">
        <v>1705</v>
      </c>
    </row>
    <row r="20" s="23" customFormat="1" ht="16.9" customHeight="1" spans="1:4">
      <c r="A20" s="46" t="s">
        <v>1165</v>
      </c>
      <c r="B20" s="32">
        <v>0</v>
      </c>
      <c r="C20" s="32">
        <f>SUM(B20:B20)</f>
        <v>0</v>
      </c>
      <c r="D20" s="32">
        <f>'[1]L06'!O79</f>
        <v>0</v>
      </c>
    </row>
    <row r="21" s="23" customFormat="1" ht="16.9" customHeight="1" spans="1:4">
      <c r="A21" s="46" t="s">
        <v>1166</v>
      </c>
      <c r="B21" s="32">
        <v>430</v>
      </c>
      <c r="C21" s="32">
        <v>130</v>
      </c>
      <c r="D21" s="32">
        <v>75</v>
      </c>
    </row>
    <row r="22" s="23" customFormat="1" ht="16.9" customHeight="1" spans="1:4">
      <c r="A22" s="46" t="s">
        <v>1167</v>
      </c>
      <c r="B22" s="32">
        <v>8865</v>
      </c>
      <c r="C22" s="32">
        <f>SUM(B22:B22)</f>
        <v>8865</v>
      </c>
      <c r="D22" s="32">
        <v>1335</v>
      </c>
    </row>
    <row r="23" s="23" customFormat="1" ht="16.9" customHeight="1" spans="1:4">
      <c r="A23" s="46" t="s">
        <v>1168</v>
      </c>
      <c r="B23" s="32">
        <v>4006</v>
      </c>
      <c r="C23" s="32">
        <v>3506</v>
      </c>
      <c r="D23" s="32">
        <v>1933</v>
      </c>
    </row>
    <row r="24" s="23" customFormat="1" ht="16.9" customHeight="1" spans="1:4">
      <c r="A24" s="46" t="s">
        <v>1169</v>
      </c>
      <c r="B24" s="32">
        <v>1148</v>
      </c>
      <c r="C24" s="32">
        <v>648</v>
      </c>
      <c r="D24" s="32">
        <v>469</v>
      </c>
    </row>
    <row r="25" s="23" customFormat="1" ht="16.9" customHeight="1" spans="1:4">
      <c r="A25" s="45" t="s">
        <v>1170</v>
      </c>
      <c r="B25" s="30">
        <f>SUM(B26:B29)</f>
        <v>8</v>
      </c>
      <c r="C25" s="30">
        <f>SUM(C26:C29)</f>
        <v>8</v>
      </c>
      <c r="D25" s="30">
        <f>SUM(D26:D29)</f>
        <v>12</v>
      </c>
    </row>
    <row r="26" s="23" customFormat="1" ht="16.9" hidden="1" customHeight="1" spans="1:4">
      <c r="A26" s="46" t="s">
        <v>1171</v>
      </c>
      <c r="B26" s="32">
        <v>0</v>
      </c>
      <c r="C26" s="32">
        <f>SUM(B26:B26)</f>
        <v>0</v>
      </c>
      <c r="D26" s="32">
        <f>'[1]L06'!O115</f>
        <v>0</v>
      </c>
    </row>
    <row r="27" s="23" customFormat="1" ht="16.9" customHeight="1" spans="1:4">
      <c r="A27" s="46" t="s">
        <v>1172</v>
      </c>
      <c r="B27" s="32">
        <v>8</v>
      </c>
      <c r="C27" s="32">
        <v>8</v>
      </c>
      <c r="D27" s="32">
        <v>12</v>
      </c>
    </row>
    <row r="28" s="23" customFormat="1" ht="16.9" customHeight="1" spans="1:4">
      <c r="A28" s="46" t="s">
        <v>1173</v>
      </c>
      <c r="B28" s="32">
        <v>0</v>
      </c>
      <c r="C28" s="32">
        <f t="shared" ref="C27:C58" si="0">SUM(B28:B28)</f>
        <v>0</v>
      </c>
      <c r="D28" s="32">
        <f>'[1]L06'!O143</f>
        <v>0</v>
      </c>
    </row>
    <row r="29" s="23" customFormat="1" ht="16.9" customHeight="1" spans="1:4">
      <c r="A29" s="33" t="s">
        <v>1174</v>
      </c>
      <c r="B29" s="32">
        <v>0</v>
      </c>
      <c r="C29" s="32">
        <f t="shared" si="0"/>
        <v>0</v>
      </c>
      <c r="D29" s="32">
        <f>'[1]L06'!O150</f>
        <v>0</v>
      </c>
    </row>
    <row r="30" s="23" customFormat="1" ht="16.9" customHeight="1" spans="1:4">
      <c r="A30" s="29" t="s">
        <v>1175</v>
      </c>
      <c r="B30" s="30">
        <f>SUM(B31,B33:B38)</f>
        <v>0</v>
      </c>
      <c r="C30" s="30">
        <f t="shared" si="0"/>
        <v>0</v>
      </c>
      <c r="D30" s="30">
        <f>SUM(D31,D33:D38)</f>
        <v>0</v>
      </c>
    </row>
    <row r="31" s="23" customFormat="1" ht="16.9" hidden="1" customHeight="1" spans="1:4">
      <c r="A31" s="33" t="s">
        <v>1176</v>
      </c>
      <c r="B31" s="30">
        <f>B32</f>
        <v>0</v>
      </c>
      <c r="C31" s="30">
        <f t="shared" si="0"/>
        <v>0</v>
      </c>
      <c r="D31" s="30">
        <f>D32</f>
        <v>0</v>
      </c>
    </row>
    <row r="32" s="23" customFormat="1" ht="16.9" hidden="1" customHeight="1" spans="1:4">
      <c r="A32" s="33" t="s">
        <v>1177</v>
      </c>
      <c r="B32" s="30">
        <v>0</v>
      </c>
      <c r="C32" s="30">
        <f t="shared" si="0"/>
        <v>0</v>
      </c>
      <c r="D32" s="30">
        <f>'[1]L06'!O154</f>
        <v>0</v>
      </c>
    </row>
    <row r="33" s="23" customFormat="1" ht="16.9" hidden="1" customHeight="1" spans="1:4">
      <c r="A33" s="33" t="s">
        <v>1178</v>
      </c>
      <c r="B33" s="30">
        <v>0</v>
      </c>
      <c r="C33" s="30">
        <f t="shared" si="0"/>
        <v>0</v>
      </c>
      <c r="D33" s="30">
        <f>'[1]L06'!O156</f>
        <v>0</v>
      </c>
    </row>
    <row r="34" s="23" customFormat="1" ht="16.9" hidden="1" customHeight="1" spans="1:4">
      <c r="A34" s="33" t="s">
        <v>1179</v>
      </c>
      <c r="B34" s="30">
        <v>0</v>
      </c>
      <c r="C34" s="30">
        <f t="shared" si="0"/>
        <v>0</v>
      </c>
      <c r="D34" s="30">
        <f>'[1]L06'!O164</f>
        <v>0</v>
      </c>
    </row>
    <row r="35" s="23" customFormat="1" ht="16.9" hidden="1" customHeight="1" spans="1:4">
      <c r="A35" s="33" t="s">
        <v>1180</v>
      </c>
      <c r="B35" s="30">
        <v>0</v>
      </c>
      <c r="C35" s="30">
        <f t="shared" si="0"/>
        <v>0</v>
      </c>
      <c r="D35" s="30">
        <f>'[1]L06'!O172</f>
        <v>0</v>
      </c>
    </row>
    <row r="36" s="23" customFormat="1" ht="16.9" hidden="1" customHeight="1" spans="1:4">
      <c r="A36" s="33" t="s">
        <v>1181</v>
      </c>
      <c r="B36" s="30">
        <v>0</v>
      </c>
      <c r="C36" s="30">
        <f t="shared" si="0"/>
        <v>0</v>
      </c>
      <c r="D36" s="30">
        <f>'[1]L06'!O179</f>
        <v>0</v>
      </c>
    </row>
    <row r="37" s="23" customFormat="1" ht="16.9" hidden="1" customHeight="1" spans="1:4">
      <c r="A37" s="33" t="s">
        <v>1182</v>
      </c>
      <c r="B37" s="30">
        <v>0</v>
      </c>
      <c r="C37" s="30">
        <f t="shared" si="0"/>
        <v>0</v>
      </c>
      <c r="D37" s="30">
        <f>'[1]L06'!O188</f>
        <v>0</v>
      </c>
    </row>
    <row r="38" s="23" customFormat="1" ht="16.9" hidden="1" customHeight="1" spans="1:4">
      <c r="A38" s="33" t="s">
        <v>1183</v>
      </c>
      <c r="B38" s="30">
        <v>0</v>
      </c>
      <c r="C38" s="30">
        <f t="shared" si="0"/>
        <v>0</v>
      </c>
      <c r="D38" s="30">
        <f>'[1]L06'!O195</f>
        <v>0</v>
      </c>
    </row>
    <row r="39" s="23" customFormat="1" ht="16.9" customHeight="1" spans="1:4">
      <c r="A39" s="29" t="s">
        <v>1184</v>
      </c>
      <c r="B39" s="30">
        <f>SUM(B40,B42:B45)</f>
        <v>49</v>
      </c>
      <c r="C39" s="30">
        <f>SUM(C40,C42:C45)</f>
        <v>12</v>
      </c>
      <c r="D39" s="30">
        <f>SUM(D40,D42:D45)</f>
        <v>0</v>
      </c>
    </row>
    <row r="40" s="23" customFormat="1" ht="16.9" customHeight="1" spans="1:4">
      <c r="A40" s="33" t="s">
        <v>1185</v>
      </c>
      <c r="B40" s="32">
        <f>B41</f>
        <v>0</v>
      </c>
      <c r="C40" s="32">
        <f t="shared" si="0"/>
        <v>0</v>
      </c>
      <c r="D40" s="32">
        <f>D41</f>
        <v>0</v>
      </c>
    </row>
    <row r="41" s="23" customFormat="1" ht="16.9" customHeight="1" spans="1:4">
      <c r="A41" s="33" t="s">
        <v>1186</v>
      </c>
      <c r="B41" s="32">
        <v>0</v>
      </c>
      <c r="C41" s="32">
        <f t="shared" si="0"/>
        <v>0</v>
      </c>
      <c r="D41" s="32">
        <v>0</v>
      </c>
    </row>
    <row r="42" s="23" customFormat="1" ht="16.9" customHeight="1" spans="1:4">
      <c r="A42" s="33" t="s">
        <v>1187</v>
      </c>
      <c r="B42" s="32">
        <v>49</v>
      </c>
      <c r="C42" s="32">
        <v>12</v>
      </c>
      <c r="D42" s="32">
        <f>'[1]L06'!O207</f>
        <v>0</v>
      </c>
    </row>
    <row r="43" s="23" customFormat="1" ht="16.9" customHeight="1" spans="1:4">
      <c r="A43" s="33" t="s">
        <v>1188</v>
      </c>
      <c r="B43" s="32">
        <v>0</v>
      </c>
      <c r="C43" s="32">
        <f t="shared" si="0"/>
        <v>0</v>
      </c>
      <c r="D43" s="32">
        <f>'[1]L06'!O217</f>
        <v>0</v>
      </c>
    </row>
    <row r="44" s="23" customFormat="1" ht="16.9" customHeight="1" spans="1:4">
      <c r="A44" s="33" t="s">
        <v>1189</v>
      </c>
      <c r="B44" s="32">
        <v>0</v>
      </c>
      <c r="C44" s="32">
        <f t="shared" si="0"/>
        <v>0</v>
      </c>
      <c r="D44" s="32">
        <f>'[1]L06'!O225</f>
        <v>0</v>
      </c>
    </row>
    <row r="45" s="23" customFormat="1" ht="16.9" customHeight="1" spans="1:4">
      <c r="A45" s="33" t="s">
        <v>1190</v>
      </c>
      <c r="B45" s="32">
        <v>0</v>
      </c>
      <c r="C45" s="32">
        <f t="shared" si="0"/>
        <v>0</v>
      </c>
      <c r="D45" s="32">
        <f>'[1]L06'!O229</f>
        <v>0</v>
      </c>
    </row>
    <row r="46" s="23" customFormat="1" ht="16.9" customHeight="1" spans="1:4">
      <c r="A46" s="29" t="s">
        <v>1191</v>
      </c>
      <c r="B46" s="30">
        <v>0</v>
      </c>
      <c r="C46" s="30">
        <f t="shared" si="0"/>
        <v>0</v>
      </c>
      <c r="D46" s="30">
        <v>0</v>
      </c>
    </row>
    <row r="47" s="23" customFormat="1" ht="16.9" customHeight="1" spans="1:4">
      <c r="A47" s="29" t="s">
        <v>1192</v>
      </c>
      <c r="B47" s="30">
        <f>B48</f>
        <v>0</v>
      </c>
      <c r="C47" s="30">
        <f t="shared" si="0"/>
        <v>0</v>
      </c>
      <c r="D47" s="30">
        <f>D48</f>
        <v>0</v>
      </c>
    </row>
    <row r="48" s="23" customFormat="1" ht="16.9" hidden="1" customHeight="1" spans="1:4">
      <c r="A48" s="33" t="s">
        <v>1193</v>
      </c>
      <c r="B48" s="30">
        <f>SUM(B49:B50)</f>
        <v>0</v>
      </c>
      <c r="C48" s="30">
        <f t="shared" si="0"/>
        <v>0</v>
      </c>
      <c r="D48" s="30">
        <f>SUM(D49:D50)</f>
        <v>0</v>
      </c>
    </row>
    <row r="49" s="23" customFormat="1" ht="16.9" hidden="1" customHeight="1" spans="1:4">
      <c r="A49" s="33" t="s">
        <v>1194</v>
      </c>
      <c r="B49" s="30">
        <v>0</v>
      </c>
      <c r="C49" s="30">
        <f t="shared" si="0"/>
        <v>0</v>
      </c>
      <c r="D49" s="30">
        <f>'[1]L06'!O238</f>
        <v>0</v>
      </c>
    </row>
    <row r="50" s="23" customFormat="1" ht="16.9" hidden="1" customHeight="1" spans="1:4">
      <c r="A50" s="33" t="s">
        <v>1195</v>
      </c>
      <c r="B50" s="30">
        <v>0</v>
      </c>
      <c r="C50" s="30">
        <f t="shared" si="0"/>
        <v>0</v>
      </c>
      <c r="D50" s="30">
        <f>'[1]L06'!O239</f>
        <v>0</v>
      </c>
    </row>
    <row r="51" s="23" customFormat="1" ht="17.25" customHeight="1" spans="1:4">
      <c r="A51" s="29" t="s">
        <v>1196</v>
      </c>
      <c r="B51" s="30">
        <f>SUM(B52:B55)</f>
        <v>1341</v>
      </c>
      <c r="C51" s="30">
        <f>SUM(C52:C55)</f>
        <v>1141</v>
      </c>
      <c r="D51" s="30">
        <f>SUM(D52:D55)</f>
        <v>626</v>
      </c>
    </row>
    <row r="52" s="23" customFormat="1" ht="16.9" customHeight="1" spans="1:4">
      <c r="A52" s="33" t="s">
        <v>1197</v>
      </c>
      <c r="B52" s="32">
        <v>0</v>
      </c>
      <c r="C52" s="32">
        <f>SUM(B52:B52)</f>
        <v>0</v>
      </c>
      <c r="D52" s="32">
        <f>'[1]L06'!O240</f>
        <v>0</v>
      </c>
    </row>
    <row r="53" s="23" customFormat="1" ht="16.9" customHeight="1" spans="1:4">
      <c r="A53" s="47" t="s">
        <v>1198</v>
      </c>
      <c r="B53" s="32">
        <v>1341</v>
      </c>
      <c r="C53" s="32">
        <v>1141</v>
      </c>
      <c r="D53" s="32">
        <v>626</v>
      </c>
    </row>
    <row r="54" s="23" customFormat="1" ht="16.9" customHeight="1" spans="1:4">
      <c r="A54" s="47" t="s">
        <v>1199</v>
      </c>
      <c r="B54" s="32">
        <v>0</v>
      </c>
      <c r="C54" s="32">
        <f>SUM(B54:B54)</f>
        <v>0</v>
      </c>
      <c r="D54" s="32">
        <f>'[1]L06'!O264</f>
        <v>0</v>
      </c>
    </row>
    <row r="55" s="23" customFormat="1" ht="16.9" customHeight="1" spans="1:4">
      <c r="A55" s="33" t="s">
        <v>1200</v>
      </c>
      <c r="B55" s="32">
        <v>0</v>
      </c>
      <c r="C55" s="32">
        <f>SUM(B55:B55)</f>
        <v>0</v>
      </c>
      <c r="D55" s="32">
        <f>'[1]L06'!O266</f>
        <v>0</v>
      </c>
    </row>
    <row r="56" s="23" customFormat="1" ht="17.1" customHeight="1" spans="1:4">
      <c r="A56" s="37" t="s">
        <v>1201</v>
      </c>
      <c r="B56" s="30">
        <v>0</v>
      </c>
      <c r="C56" s="30">
        <f>SUM(B56:B56)</f>
        <v>0</v>
      </c>
      <c r="D56" s="30">
        <f>'[1]L06'!O20+'[1]L06'!O31+'[1]L06'!O51+'[1]L06'!O67+'[1]L06'!O76+'[1]L06'!O83+'[1]L06'!O87+'[1]L06'!O96+'[1]L06'!O105+'[1]L06'!O112+'[1]L06'!O121+'[1]L06'!O129+'[1]L06'!O140+'[1]L06'!O148+'[1]L06'!O161+'[1]L06'!O169+'[1]L06'!O177+'[1]L06'!O214+'[1]L06'!O223+'[1]L06'!O262+'[1]L06'!O267</f>
        <v>0</v>
      </c>
    </row>
    <row r="57" s="23" customFormat="1" ht="17.1" customHeight="1" spans="1:4">
      <c r="A57" s="37" t="s">
        <v>1202</v>
      </c>
      <c r="B57" s="30">
        <v>0</v>
      </c>
      <c r="C57" s="30">
        <f>SUM(B57:B57)</f>
        <v>0</v>
      </c>
      <c r="D57" s="30">
        <f>'[1]L06'!O21+'[1]L06'!O32+'[1]L06'!O52+'[1]L06'!O68+'[1]L06'!O77+'[1]L06'!O84+'[1]L06'!O88+'[1]L06'!O97+'[1]L06'!O106+'[1]L06'!O113+'[1]L06'!O122+'[1]L06'!O130+'[1]L06'!O141+'[1]L06'!O149+'[1]L06'!O162+'[1]L06'!O170+'[1]L06'!O178+'[1]L06'!O215+'[1]L06'!O224+'[1]L06'!O263+'[1]L06'!O268</f>
        <v>0</v>
      </c>
    </row>
  </sheetData>
  <mergeCells count="2">
    <mergeCell ref="A2:D2"/>
    <mergeCell ref="A3:D3"/>
  </mergeCells>
  <pageMargins left="0.471527777777778" right="0.471527777777778" top="0.590277777777778" bottom="0.471527777777778" header="0.511805555555556" footer="0.786805555555556"/>
  <pageSetup paperSize="9" scale="90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4"/>
  <sheetViews>
    <sheetView workbookViewId="0">
      <selection activeCell="F9" sqref="F9"/>
    </sheetView>
  </sheetViews>
  <sheetFormatPr defaultColWidth="9" defaultRowHeight="13.5" outlineLevelCol="2"/>
  <cols>
    <col min="1" max="1" width="38.625" customWidth="1"/>
    <col min="2" max="2" width="18.125" customWidth="1"/>
    <col min="3" max="3" width="21" customWidth="1"/>
  </cols>
  <sheetData>
    <row r="1" spans="1:1">
      <c r="A1" s="1" t="s">
        <v>1203</v>
      </c>
    </row>
    <row r="2" ht="26" customHeight="1" spans="1:3">
      <c r="A2" s="3" t="s">
        <v>1204</v>
      </c>
      <c r="B2" s="3"/>
      <c r="C2" s="3"/>
    </row>
    <row r="3" ht="26" customHeight="1" spans="3:3">
      <c r="C3" s="4" t="s">
        <v>75</v>
      </c>
    </row>
    <row r="4" ht="26" customHeight="1" spans="1:3">
      <c r="A4" s="5" t="s">
        <v>1205</v>
      </c>
      <c r="B4" s="5" t="s">
        <v>235</v>
      </c>
      <c r="C4" s="5" t="s">
        <v>6</v>
      </c>
    </row>
    <row r="5" ht="26" customHeight="1" spans="1:3">
      <c r="A5" s="6" t="s">
        <v>1206</v>
      </c>
      <c r="B5" s="39">
        <f>SUM(B9,B13,B17,B21)</f>
        <v>33048</v>
      </c>
      <c r="C5" s="39">
        <f>SUM(C9,C13,C17,C21)</f>
        <v>38134</v>
      </c>
    </row>
    <row r="6" ht="26" customHeight="1" spans="1:3">
      <c r="A6" s="8" t="s">
        <v>1207</v>
      </c>
      <c r="B6" s="40">
        <f>SUM(B10,B14,B18,B22)</f>
        <v>25890</v>
      </c>
      <c r="C6" s="40">
        <f>SUM(C10,C14,C18,C22)</f>
        <v>29580</v>
      </c>
    </row>
    <row r="7" ht="26" customHeight="1" spans="1:3">
      <c r="A7" s="8" t="s">
        <v>1208</v>
      </c>
      <c r="B7" s="40">
        <f>SUM(B11,B15,B19,B23)</f>
        <v>5679</v>
      </c>
      <c r="C7" s="40">
        <f>SUM(C11,C15,C19,C23)</f>
        <v>5787</v>
      </c>
    </row>
    <row r="8" ht="26" customHeight="1" spans="1:3">
      <c r="A8" s="8" t="s">
        <v>1209</v>
      </c>
      <c r="B8" s="40">
        <f>SUM(B12,B16,B20,B24)</f>
        <v>659</v>
      </c>
      <c r="C8" s="40">
        <f>SUM(C12,C16,C20,C24)</f>
        <v>1928</v>
      </c>
    </row>
    <row r="9" ht="26" customHeight="1" spans="1:3">
      <c r="A9" s="6" t="s">
        <v>1210</v>
      </c>
      <c r="B9" s="39">
        <v>24283</v>
      </c>
      <c r="C9" s="39">
        <v>28821</v>
      </c>
    </row>
    <row r="10" ht="26" customHeight="1" spans="1:3">
      <c r="A10" s="8" t="s">
        <v>1211</v>
      </c>
      <c r="B10" s="40">
        <v>22909</v>
      </c>
      <c r="C10" s="40">
        <v>26662</v>
      </c>
    </row>
    <row r="11" ht="26" customHeight="1" spans="1:3">
      <c r="A11" s="8" t="s">
        <v>1212</v>
      </c>
      <c r="B11" s="40">
        <v>68</v>
      </c>
      <c r="C11" s="40">
        <v>106</v>
      </c>
    </row>
    <row r="12" ht="26" customHeight="1" spans="1:3">
      <c r="A12" s="8" t="s">
        <v>1213</v>
      </c>
      <c r="B12" s="40">
        <v>506</v>
      </c>
      <c r="C12" s="40">
        <v>1294</v>
      </c>
    </row>
    <row r="13" ht="26" customHeight="1" spans="1:3">
      <c r="A13" s="6" t="s">
        <v>1214</v>
      </c>
      <c r="B13" s="39">
        <v>1570</v>
      </c>
      <c r="C13" s="39">
        <v>1663</v>
      </c>
    </row>
    <row r="14" ht="26" customHeight="1" spans="1:3">
      <c r="A14" s="8" t="s">
        <v>1211</v>
      </c>
      <c r="B14" s="40">
        <v>1531</v>
      </c>
      <c r="C14" s="40">
        <v>1222</v>
      </c>
    </row>
    <row r="15" ht="26" customHeight="1" spans="1:3">
      <c r="A15" s="8" t="s">
        <v>1212</v>
      </c>
      <c r="B15" s="40">
        <v>0</v>
      </c>
      <c r="C15" s="40">
        <v>0</v>
      </c>
    </row>
    <row r="16" ht="26" customHeight="1" spans="1:3">
      <c r="A16" s="8" t="s">
        <v>1213</v>
      </c>
      <c r="B16" s="40">
        <v>29</v>
      </c>
      <c r="C16" s="40">
        <v>422</v>
      </c>
    </row>
    <row r="17" ht="26" customHeight="1" spans="1:3">
      <c r="A17" s="6" t="s">
        <v>1215</v>
      </c>
      <c r="B17" s="39">
        <v>618</v>
      </c>
      <c r="C17" s="39">
        <v>857</v>
      </c>
    </row>
    <row r="18" ht="26" customHeight="1" spans="1:3">
      <c r="A18" s="8" t="s">
        <v>1211</v>
      </c>
      <c r="B18" s="40">
        <v>600</v>
      </c>
      <c r="C18" s="40">
        <v>726</v>
      </c>
    </row>
    <row r="19" ht="26" customHeight="1" spans="1:3">
      <c r="A19" s="8" t="s">
        <v>1212</v>
      </c>
      <c r="B19" s="40">
        <v>0</v>
      </c>
      <c r="C19" s="40">
        <v>0</v>
      </c>
    </row>
    <row r="20" ht="26" customHeight="1" spans="1:3">
      <c r="A20" s="8" t="s">
        <v>1213</v>
      </c>
      <c r="B20" s="40">
        <v>8</v>
      </c>
      <c r="C20" s="40">
        <v>70</v>
      </c>
    </row>
    <row r="21" ht="26" customHeight="1" spans="1:3">
      <c r="A21" s="6" t="s">
        <v>1216</v>
      </c>
      <c r="B21" s="39">
        <f>SUM(B22:B24)</f>
        <v>6577</v>
      </c>
      <c r="C21" s="39">
        <v>6793</v>
      </c>
    </row>
    <row r="22" ht="26" customHeight="1" spans="1:3">
      <c r="A22" s="8" t="s">
        <v>1211</v>
      </c>
      <c r="B22" s="40">
        <v>850</v>
      </c>
      <c r="C22" s="40">
        <v>970</v>
      </c>
    </row>
    <row r="23" ht="26" customHeight="1" spans="1:3">
      <c r="A23" s="8" t="s">
        <v>1212</v>
      </c>
      <c r="B23" s="40">
        <v>5611</v>
      </c>
      <c r="C23" s="40">
        <v>5681</v>
      </c>
    </row>
    <row r="24" ht="26" customHeight="1" spans="1:3">
      <c r="A24" s="8" t="s">
        <v>1213</v>
      </c>
      <c r="B24" s="40">
        <v>116</v>
      </c>
      <c r="C24" s="40">
        <v>142</v>
      </c>
    </row>
  </sheetData>
  <mergeCells count="1">
    <mergeCell ref="A2:C2"/>
  </mergeCells>
  <printOptions horizontalCentered="1"/>
  <pageMargins left="0.590277777777778" right="0.629166666666667" top="0.747916666666667" bottom="0.826388888888889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2016年一般公共预算收支决算表</vt:lpstr>
      <vt:lpstr>2016年一般公共预算转移性收支决算表</vt:lpstr>
      <vt:lpstr>2016年一般公共预算收入决算表</vt:lpstr>
      <vt:lpstr>2016年一般公共预算支出决算表（按功能分类）</vt:lpstr>
      <vt:lpstr>2015年一般公共预算支出决算表（按经济分类）</vt:lpstr>
      <vt:lpstr>2016年政府性基金收支决算表</vt:lpstr>
      <vt:lpstr>2016年政府性基金收入决算表</vt:lpstr>
      <vt:lpstr>2016年政府性基金支出决算表</vt:lpstr>
      <vt:lpstr>2016年社会保险基金收入决算表</vt:lpstr>
      <vt:lpstr>2016年社会保险基金支出决算表</vt:lpstr>
      <vt:lpstr>2016年社会保险基金结余决算表</vt:lpstr>
      <vt:lpstr>2016年国有资本经营预算收支决算表</vt:lpstr>
      <vt:lpstr>2016年政府性债务情况表</vt:lpstr>
      <vt:lpstr>2016年“三公”经费决算表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df</cp:lastModifiedBy>
  <dcterms:created xsi:type="dcterms:W3CDTF">2016-08-31T01:47:00Z</dcterms:created>
  <dcterms:modified xsi:type="dcterms:W3CDTF">2019-07-03T02:52:26Z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